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a82668\Desktop\"/>
    </mc:Choice>
  </mc:AlternateContent>
  <bookViews>
    <workbookView xWindow="0" yWindow="0" windowWidth="20490" windowHeight="7755"/>
  </bookViews>
  <sheets>
    <sheet name="Rekapitulácia stavby" sheetId="1" r:id="rId1"/>
    <sheet name="SO-01 - HSV A PSV PRÁCE -..." sheetId="2" r:id="rId2"/>
  </sheets>
  <definedNames>
    <definedName name="_xlnm.Print_Titles" localSheetId="0">'Rekapitulácia stavby'!$85:$85</definedName>
    <definedName name="_xlnm.Print_Titles" localSheetId="1">'SO-01 - HSV A PSV PRÁCE -...'!$135:$135</definedName>
    <definedName name="_xlnm.Print_Area" localSheetId="0">'Rekapitulácia stavby'!$C$4:$AP$70,'Rekapitulácia stavby'!$C$76:$AP$96</definedName>
    <definedName name="_xlnm.Print_Area" localSheetId="1">'SO-01 - HSV A PSV PRÁCE -...'!$C$4:$Q$70,'SO-01 - HSV A PSV PRÁCE -...'!$C$76:$Q$119,'SO-01 - HSV A PSV PRÁCE -...'!$C$125:$Q$262</definedName>
  </definedNames>
  <calcPr calcId="162913"/>
</workbook>
</file>

<file path=xl/calcChain.xml><?xml version="1.0" encoding="utf-8"?>
<calcChain xmlns="http://schemas.openxmlformats.org/spreadsheetml/2006/main">
  <c r="N262" i="2" l="1"/>
  <c r="AY88" i="1"/>
  <c r="AX88" i="1"/>
  <c r="BI261" i="2"/>
  <c r="BH261" i="2"/>
  <c r="BG261" i="2"/>
  <c r="BE261" i="2"/>
  <c r="AA261" i="2"/>
  <c r="Y261" i="2"/>
  <c r="Y258" i="2" s="1"/>
  <c r="W261" i="2"/>
  <c r="BK261" i="2"/>
  <c r="N261" i="2"/>
  <c r="BF261" i="2" s="1"/>
  <c r="BI260" i="2"/>
  <c r="BH260" i="2"/>
  <c r="BG260" i="2"/>
  <c r="BE260" i="2"/>
  <c r="AA260" i="2"/>
  <c r="Y260" i="2"/>
  <c r="W260" i="2"/>
  <c r="BK260" i="2"/>
  <c r="BK258" i="2" s="1"/>
  <c r="N258" i="2" s="1"/>
  <c r="N109" i="2" s="1"/>
  <c r="N260" i="2"/>
  <c r="BF260" i="2"/>
  <c r="BI259" i="2"/>
  <c r="BH259" i="2"/>
  <c r="BG259" i="2"/>
  <c r="BE259" i="2"/>
  <c r="AA259" i="2"/>
  <c r="Y259" i="2"/>
  <c r="W259" i="2"/>
  <c r="BK259" i="2"/>
  <c r="N259" i="2"/>
  <c r="BF259" i="2" s="1"/>
  <c r="BI257" i="2"/>
  <c r="BH257" i="2"/>
  <c r="BG257" i="2"/>
  <c r="BE257" i="2"/>
  <c r="AA257" i="2"/>
  <c r="Y257" i="2"/>
  <c r="Y254" i="2" s="1"/>
  <c r="W257" i="2"/>
  <c r="BK257" i="2"/>
  <c r="N257" i="2"/>
  <c r="BF257" i="2" s="1"/>
  <c r="BI256" i="2"/>
  <c r="BH256" i="2"/>
  <c r="BG256" i="2"/>
  <c r="BE256" i="2"/>
  <c r="AA256" i="2"/>
  <c r="Y256" i="2"/>
  <c r="W256" i="2"/>
  <c r="BK256" i="2"/>
  <c r="BK254" i="2" s="1"/>
  <c r="N256" i="2"/>
  <c r="BF256" i="2"/>
  <c r="BI255" i="2"/>
  <c r="BH255" i="2"/>
  <c r="BG255" i="2"/>
  <c r="BE255" i="2"/>
  <c r="AA255" i="2"/>
  <c r="AA254" i="2" s="1"/>
  <c r="Y255" i="2"/>
  <c r="W255" i="2"/>
  <c r="BK255" i="2"/>
  <c r="N254" i="2"/>
  <c r="N108" i="2" s="1"/>
  <c r="N255" i="2"/>
  <c r="BF255" i="2" s="1"/>
  <c r="BI253" i="2"/>
  <c r="BH253" i="2"/>
  <c r="BG253" i="2"/>
  <c r="BE253" i="2"/>
  <c r="AA253" i="2"/>
  <c r="Y253" i="2"/>
  <c r="Y250" i="2" s="1"/>
  <c r="W253" i="2"/>
  <c r="BK253" i="2"/>
  <c r="N253" i="2"/>
  <c r="BF253" i="2" s="1"/>
  <c r="BI252" i="2"/>
  <c r="BH252" i="2"/>
  <c r="BG252" i="2"/>
  <c r="BE252" i="2"/>
  <c r="AA252" i="2"/>
  <c r="Y252" i="2"/>
  <c r="W252" i="2"/>
  <c r="BK252" i="2"/>
  <c r="BK250" i="2" s="1"/>
  <c r="N252" i="2"/>
  <c r="BF252" i="2"/>
  <c r="BI251" i="2"/>
  <c r="BH251" i="2"/>
  <c r="BG251" i="2"/>
  <c r="BE251" i="2"/>
  <c r="AA251" i="2"/>
  <c r="AA250" i="2" s="1"/>
  <c r="Y251" i="2"/>
  <c r="W251" i="2"/>
  <c r="W250" i="2" s="1"/>
  <c r="BK251" i="2"/>
  <c r="N250" i="2"/>
  <c r="N107" i="2" s="1"/>
  <c r="N251" i="2"/>
  <c r="BF251" i="2" s="1"/>
  <c r="BI249" i="2"/>
  <c r="BH249" i="2"/>
  <c r="BG249" i="2"/>
  <c r="BE249" i="2"/>
  <c r="AA249" i="2"/>
  <c r="Y249" i="2"/>
  <c r="W249" i="2"/>
  <c r="BK249" i="2"/>
  <c r="N249" i="2"/>
  <c r="BF249" i="2" s="1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W247" i="2"/>
  <c r="BK247" i="2"/>
  <c r="N247" i="2"/>
  <c r="BF247" i="2" s="1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/>
  <c r="BI237" i="2"/>
  <c r="BH237" i="2"/>
  <c r="BG237" i="2"/>
  <c r="BE237" i="2"/>
  <c r="AA237" i="2"/>
  <c r="Y237" i="2"/>
  <c r="W237" i="2"/>
  <c r="BK237" i="2"/>
  <c r="N237" i="2"/>
  <c r="BF237" i="2" s="1"/>
  <c r="BI236" i="2"/>
  <c r="BH236" i="2"/>
  <c r="BG236" i="2"/>
  <c r="BE236" i="2"/>
  <c r="AA236" i="2"/>
  <c r="Y236" i="2"/>
  <c r="W236" i="2"/>
  <c r="BK236" i="2"/>
  <c r="N236" i="2"/>
  <c r="BF236" i="2"/>
  <c r="BI235" i="2"/>
  <c r="BH235" i="2"/>
  <c r="BG235" i="2"/>
  <c r="BE235" i="2"/>
  <c r="AA235" i="2"/>
  <c r="Y235" i="2"/>
  <c r="Y232" i="2" s="1"/>
  <c r="W235" i="2"/>
  <c r="BK235" i="2"/>
  <c r="N235" i="2"/>
  <c r="BF235" i="2" s="1"/>
  <c r="BI234" i="2"/>
  <c r="BH234" i="2"/>
  <c r="BG234" i="2"/>
  <c r="BE234" i="2"/>
  <c r="AA234" i="2"/>
  <c r="Y234" i="2"/>
  <c r="W234" i="2"/>
  <c r="BK234" i="2"/>
  <c r="BK232" i="2" s="1"/>
  <c r="N232" i="2" s="1"/>
  <c r="N106" i="2" s="1"/>
  <c r="N234" i="2"/>
  <c r="BF234" i="2"/>
  <c r="BI233" i="2"/>
  <c r="BH233" i="2"/>
  <c r="BG233" i="2"/>
  <c r="BE233" i="2"/>
  <c r="AA233" i="2"/>
  <c r="Y233" i="2"/>
  <c r="W233" i="2"/>
  <c r="BK233" i="2"/>
  <c r="N233" i="2"/>
  <c r="BF233" i="2" s="1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N226" i="2"/>
  <c r="BF226" i="2"/>
  <c r="BI225" i="2"/>
  <c r="BH225" i="2"/>
  <c r="BG225" i="2"/>
  <c r="BE225" i="2"/>
  <c r="AA225" i="2"/>
  <c r="Y225" i="2"/>
  <c r="W225" i="2"/>
  <c r="BK225" i="2"/>
  <c r="N225" i="2"/>
  <c r="BF225" i="2" s="1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Y217" i="2" s="1"/>
  <c r="W218" i="2"/>
  <c r="BK218" i="2"/>
  <c r="BK217" i="2" s="1"/>
  <c r="N217" i="2" s="1"/>
  <c r="N105" i="2" s="1"/>
  <c r="N218" i="2"/>
  <c r="BF218" i="2"/>
  <c r="BI216" i="2"/>
  <c r="BH216" i="2"/>
  <c r="BG216" i="2"/>
  <c r="BE216" i="2"/>
  <c r="AA216" i="2"/>
  <c r="Y216" i="2"/>
  <c r="W216" i="2"/>
  <c r="W213" i="2" s="1"/>
  <c r="BK216" i="2"/>
  <c r="N216" i="2"/>
  <c r="BF216" i="2"/>
  <c r="BI215" i="2"/>
  <c r="BH215" i="2"/>
  <c r="BG215" i="2"/>
  <c r="BE215" i="2"/>
  <c r="AA215" i="2"/>
  <c r="AA213" i="2" s="1"/>
  <c r="Y215" i="2"/>
  <c r="W215" i="2"/>
  <c r="BK215" i="2"/>
  <c r="N215" i="2"/>
  <c r="BF215" i="2" s="1"/>
  <c r="BI214" i="2"/>
  <c r="BH214" i="2"/>
  <c r="BG214" i="2"/>
  <c r="BE214" i="2"/>
  <c r="AA214" i="2"/>
  <c r="Y214" i="2"/>
  <c r="Y213" i="2" s="1"/>
  <c r="W214" i="2"/>
  <c r="BK214" i="2"/>
  <c r="BK213" i="2" s="1"/>
  <c r="N213" i="2" s="1"/>
  <c r="N104" i="2" s="1"/>
  <c r="N214" i="2"/>
  <c r="BF214" i="2"/>
  <c r="BI212" i="2"/>
  <c r="BH212" i="2"/>
  <c r="BG212" i="2"/>
  <c r="BE212" i="2"/>
  <c r="AA212" i="2"/>
  <c r="AA211" i="2"/>
  <c r="Y212" i="2"/>
  <c r="Y211" i="2" s="1"/>
  <c r="W212" i="2"/>
  <c r="W211" i="2"/>
  <c r="BK212" i="2"/>
  <c r="BK211" i="2" s="1"/>
  <c r="N211" i="2" s="1"/>
  <c r="N103" i="2" s="1"/>
  <c r="N212" i="2"/>
  <c r="BF212" i="2"/>
  <c r="BI210" i="2"/>
  <c r="BH210" i="2"/>
  <c r="BG210" i="2"/>
  <c r="BE210" i="2"/>
  <c r="AA210" i="2"/>
  <c r="Y210" i="2"/>
  <c r="W210" i="2"/>
  <c r="BK210" i="2"/>
  <c r="BK208" i="2" s="1"/>
  <c r="N210" i="2"/>
  <c r="BF210" i="2"/>
  <c r="BI209" i="2"/>
  <c r="BH209" i="2"/>
  <c r="BG209" i="2"/>
  <c r="BE209" i="2"/>
  <c r="AA209" i="2"/>
  <c r="AA208" i="2" s="1"/>
  <c r="Y209" i="2"/>
  <c r="Y208" i="2"/>
  <c r="W209" i="2"/>
  <c r="W208" i="2" s="1"/>
  <c r="BK209" i="2"/>
  <c r="N208" i="2"/>
  <c r="N102" i="2" s="1"/>
  <c r="N209" i="2"/>
  <c r="BF209" i="2" s="1"/>
  <c r="BI207" i="2"/>
  <c r="BH207" i="2"/>
  <c r="BG207" i="2"/>
  <c r="BE207" i="2"/>
  <c r="AA207" i="2"/>
  <c r="AA205" i="2" s="1"/>
  <c r="Y207" i="2"/>
  <c r="W207" i="2"/>
  <c r="BK207" i="2"/>
  <c r="N207" i="2"/>
  <c r="BF207" i="2" s="1"/>
  <c r="BI206" i="2"/>
  <c r="BH206" i="2"/>
  <c r="BG206" i="2"/>
  <c r="BE206" i="2"/>
  <c r="AA206" i="2"/>
  <c r="Y206" i="2"/>
  <c r="Y205" i="2" s="1"/>
  <c r="W206" i="2"/>
  <c r="W205" i="2"/>
  <c r="BK206" i="2"/>
  <c r="BK205" i="2" s="1"/>
  <c r="N205" i="2" s="1"/>
  <c r="N101" i="2" s="1"/>
  <c r="N206" i="2"/>
  <c r="BF206" i="2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Y194" i="2"/>
  <c r="Y193" i="2" s="1"/>
  <c r="W194" i="2"/>
  <c r="BK194" i="2"/>
  <c r="BK193" i="2" s="1"/>
  <c r="N193" i="2" s="1"/>
  <c r="N100" i="2" s="1"/>
  <c r="N194" i="2"/>
  <c r="BF194" i="2"/>
  <c r="BI192" i="2"/>
  <c r="BH192" i="2"/>
  <c r="BG192" i="2"/>
  <c r="BE192" i="2"/>
  <c r="AA192" i="2"/>
  <c r="Y192" i="2"/>
  <c r="W192" i="2"/>
  <c r="BK192" i="2"/>
  <c r="N192" i="2"/>
  <c r="BF192" i="2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Y187" i="2" s="1"/>
  <c r="W188" i="2"/>
  <c r="BK188" i="2"/>
  <c r="BK187" i="2" s="1"/>
  <c r="N187" i="2" s="1"/>
  <c r="N99" i="2" s="1"/>
  <c r="N188" i="2"/>
  <c r="BF188" i="2"/>
  <c r="BI186" i="2"/>
  <c r="BH186" i="2"/>
  <c r="BG186" i="2"/>
  <c r="BE186" i="2"/>
  <c r="AA186" i="2"/>
  <c r="Y186" i="2"/>
  <c r="W186" i="2"/>
  <c r="BK186" i="2"/>
  <c r="BK184" i="2" s="1"/>
  <c r="N186" i="2"/>
  <c r="BF186" i="2"/>
  <c r="BI185" i="2"/>
  <c r="BH185" i="2"/>
  <c r="BG185" i="2"/>
  <c r="BE185" i="2"/>
  <c r="AA185" i="2"/>
  <c r="AA184" i="2" s="1"/>
  <c r="Y185" i="2"/>
  <c r="Y184" i="2"/>
  <c r="W185" i="2"/>
  <c r="BK185" i="2"/>
  <c r="N184" i="2"/>
  <c r="N98" i="2" s="1"/>
  <c r="N185" i="2"/>
  <c r="BF185" i="2" s="1"/>
  <c r="BI183" i="2"/>
  <c r="BH183" i="2"/>
  <c r="BG183" i="2"/>
  <c r="BE183" i="2"/>
  <c r="AA183" i="2"/>
  <c r="AA181" i="2" s="1"/>
  <c r="Y183" i="2"/>
  <c r="W183" i="2"/>
  <c r="BK183" i="2"/>
  <c r="N183" i="2"/>
  <c r="BF183" i="2" s="1"/>
  <c r="BI182" i="2"/>
  <c r="BH182" i="2"/>
  <c r="BG182" i="2"/>
  <c r="BE182" i="2"/>
  <c r="AA182" i="2"/>
  <c r="Y182" i="2"/>
  <c r="Y181" i="2" s="1"/>
  <c r="W182" i="2"/>
  <c r="W181" i="2" s="1"/>
  <c r="BK182" i="2"/>
  <c r="BK181" i="2"/>
  <c r="N182" i="2"/>
  <c r="BF182" i="2" s="1"/>
  <c r="BI179" i="2"/>
  <c r="BH179" i="2"/>
  <c r="BG179" i="2"/>
  <c r="BE179" i="2"/>
  <c r="AA179" i="2"/>
  <c r="AA178" i="2" s="1"/>
  <c r="Y179" i="2"/>
  <c r="Y178" i="2"/>
  <c r="W179" i="2"/>
  <c r="W178" i="2" s="1"/>
  <c r="BK179" i="2"/>
  <c r="BK178" i="2"/>
  <c r="N178" i="2"/>
  <c r="N95" i="2" s="1"/>
  <c r="N179" i="2"/>
  <c r="BF179" i="2" s="1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BK174" i="2"/>
  <c r="N174" i="2"/>
  <c r="BF174" i="2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W170" i="2"/>
  <c r="BK170" i="2"/>
  <c r="N170" i="2"/>
  <c r="BF170" i="2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W163" i="2" s="1"/>
  <c r="BK166" i="2"/>
  <c r="N166" i="2"/>
  <c r="BF166" i="2"/>
  <c r="BI165" i="2"/>
  <c r="BH165" i="2"/>
  <c r="BG165" i="2"/>
  <c r="BE165" i="2"/>
  <c r="AA165" i="2"/>
  <c r="AA163" i="2" s="1"/>
  <c r="Y165" i="2"/>
  <c r="W165" i="2"/>
  <c r="BK165" i="2"/>
  <c r="N165" i="2"/>
  <c r="BF165" i="2" s="1"/>
  <c r="BI164" i="2"/>
  <c r="BH164" i="2"/>
  <c r="BG164" i="2"/>
  <c r="BE164" i="2"/>
  <c r="AA164" i="2"/>
  <c r="Y164" i="2"/>
  <c r="Y163" i="2" s="1"/>
  <c r="W164" i="2"/>
  <c r="BK164" i="2"/>
  <c r="BK163" i="2" s="1"/>
  <c r="N163" i="2" s="1"/>
  <c r="N94" i="2" s="1"/>
  <c r="N164" i="2"/>
  <c r="BF164" i="2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N152" i="2"/>
  <c r="BF152" i="2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/>
  <c r="BI149" i="2"/>
  <c r="BH149" i="2"/>
  <c r="BG149" i="2"/>
  <c r="BE149" i="2"/>
  <c r="AA149" i="2"/>
  <c r="Y149" i="2"/>
  <c r="Y146" i="2" s="1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BK146" i="2" s="1"/>
  <c r="N146" i="2" s="1"/>
  <c r="N93" i="2" s="1"/>
  <c r="N148" i="2"/>
  <c r="BF148" i="2"/>
  <c r="BI147" i="2"/>
  <c r="BH147" i="2"/>
  <c r="BG147" i="2"/>
  <c r="BE147" i="2"/>
  <c r="AA147" i="2"/>
  <c r="Y147" i="2"/>
  <c r="W147" i="2"/>
  <c r="W146" i="2" s="1"/>
  <c r="BK147" i="2"/>
  <c r="N147" i="2"/>
  <c r="BF147" i="2" s="1"/>
  <c r="BI145" i="2"/>
  <c r="BH145" i="2"/>
  <c r="BG145" i="2"/>
  <c r="BE145" i="2"/>
  <c r="AA145" i="2"/>
  <c r="AA143" i="2" s="1"/>
  <c r="Y145" i="2"/>
  <c r="W145" i="2"/>
  <c r="BK145" i="2"/>
  <c r="N145" i="2"/>
  <c r="BF145" i="2" s="1"/>
  <c r="BI144" i="2"/>
  <c r="BH144" i="2"/>
  <c r="BG144" i="2"/>
  <c r="BE144" i="2"/>
  <c r="AA144" i="2"/>
  <c r="Y144" i="2"/>
  <c r="Y143" i="2" s="1"/>
  <c r="W144" i="2"/>
  <c r="W143" i="2"/>
  <c r="BK144" i="2"/>
  <c r="BK143" i="2" s="1"/>
  <c r="N143" i="2" s="1"/>
  <c r="N144" i="2"/>
  <c r="BF144" i="2"/>
  <c r="N92" i="2"/>
  <c r="BI142" i="2"/>
  <c r="BH142" i="2"/>
  <c r="BG142" i="2"/>
  <c r="BE142" i="2"/>
  <c r="AA142" i="2"/>
  <c r="AA141" i="2"/>
  <c r="Y142" i="2"/>
  <c r="Y141" i="2"/>
  <c r="W142" i="2"/>
  <c r="W141" i="2"/>
  <c r="BK142" i="2"/>
  <c r="BK141" i="2"/>
  <c r="N141" i="2" s="1"/>
  <c r="N91" i="2" s="1"/>
  <c r="N142" i="2"/>
  <c r="BF142" i="2"/>
  <c r="BI140" i="2"/>
  <c r="BH140" i="2"/>
  <c r="BG140" i="2"/>
  <c r="BE140" i="2"/>
  <c r="AA140" i="2"/>
  <c r="Y140" i="2"/>
  <c r="W140" i="2"/>
  <c r="BK140" i="2"/>
  <c r="N140" i="2"/>
  <c r="BF140" i="2"/>
  <c r="BI139" i="2"/>
  <c r="BH139" i="2"/>
  <c r="BG139" i="2"/>
  <c r="BE139" i="2"/>
  <c r="AA139" i="2"/>
  <c r="AA138" i="2"/>
  <c r="Y139" i="2"/>
  <c r="Y138" i="2" s="1"/>
  <c r="Y137" i="2" s="1"/>
  <c r="W139" i="2"/>
  <c r="W138" i="2"/>
  <c r="BK139" i="2"/>
  <c r="N139" i="2"/>
  <c r="BF139" i="2" s="1"/>
  <c r="M133" i="2"/>
  <c r="F133" i="2"/>
  <c r="F132" i="2"/>
  <c r="F130" i="2"/>
  <c r="F128" i="2"/>
  <c r="BI117" i="2"/>
  <c r="BH117" i="2"/>
  <c r="BG117" i="2"/>
  <c r="BE117" i="2"/>
  <c r="BI116" i="2"/>
  <c r="BH116" i="2"/>
  <c r="BG116" i="2"/>
  <c r="BE116" i="2"/>
  <c r="BI115" i="2"/>
  <c r="BH115" i="2"/>
  <c r="BG115" i="2"/>
  <c r="H34" i="2" s="1"/>
  <c r="BB88" i="1" s="1"/>
  <c r="BB87" i="1" s="1"/>
  <c r="BE115" i="2"/>
  <c r="BI114" i="2"/>
  <c r="BH114" i="2"/>
  <c r="BG114" i="2"/>
  <c r="BE114" i="2"/>
  <c r="BI113" i="2"/>
  <c r="BH113" i="2"/>
  <c r="BG113" i="2"/>
  <c r="BE113" i="2"/>
  <c r="BI112" i="2"/>
  <c r="H36" i="2" s="1"/>
  <c r="BD88" i="1" s="1"/>
  <c r="BD87" i="1" s="1"/>
  <c r="W35" i="1" s="1"/>
  <c r="BH112" i="2"/>
  <c r="H35" i="2"/>
  <c r="BC88" i="1"/>
  <c r="BC87" i="1" s="1"/>
  <c r="BG112" i="2"/>
  <c r="BE112" i="2"/>
  <c r="M32" i="2" s="1"/>
  <c r="AV88" i="1" s="1"/>
  <c r="M84" i="2"/>
  <c r="F84" i="2"/>
  <c r="F83" i="2"/>
  <c r="F81" i="2"/>
  <c r="F79" i="2"/>
  <c r="O18" i="2"/>
  <c r="E18" i="2"/>
  <c r="M132" i="2"/>
  <c r="M83" i="2"/>
  <c r="O17" i="2"/>
  <c r="O9" i="2"/>
  <c r="M130" i="2"/>
  <c r="M81" i="2"/>
  <c r="F6" i="2"/>
  <c r="F127" i="2" s="1"/>
  <c r="F78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AY87" i="1" l="1"/>
  <c r="W34" i="1"/>
  <c r="W33" i="1"/>
  <c r="AX87" i="1"/>
  <c r="N181" i="2"/>
  <c r="N97" i="2" s="1"/>
  <c r="BK180" i="2"/>
  <c r="N180" i="2" s="1"/>
  <c r="N96" i="2" s="1"/>
  <c r="W137" i="2"/>
  <c r="AA232" i="2"/>
  <c r="AA258" i="2"/>
  <c r="H32" i="2"/>
  <c r="AZ88" i="1" s="1"/>
  <c r="AZ87" i="1" s="1"/>
  <c r="AA146" i="2"/>
  <c r="AA137" i="2" s="1"/>
  <c r="AA136" i="2" s="1"/>
  <c r="W184" i="2"/>
  <c r="W180" i="2" s="1"/>
  <c r="AA187" i="2"/>
  <c r="AA180" i="2" s="1"/>
  <c r="W187" i="2"/>
  <c r="AA193" i="2"/>
  <c r="W193" i="2"/>
  <c r="W254" i="2"/>
  <c r="AA217" i="2"/>
  <c r="W217" i="2"/>
  <c r="BK138" i="2"/>
  <c r="Y180" i="2"/>
  <c r="Y136" i="2" s="1"/>
  <c r="W232" i="2"/>
  <c r="W258" i="2"/>
  <c r="AV87" i="1" l="1"/>
  <c r="N138" i="2"/>
  <c r="N90" i="2" s="1"/>
  <c r="BK137" i="2"/>
  <c r="W136" i="2"/>
  <c r="AU88" i="1" s="1"/>
  <c r="AU87" i="1" s="1"/>
  <c r="BK136" i="2" l="1"/>
  <c r="N136" i="2" s="1"/>
  <c r="N88" i="2" s="1"/>
  <c r="N137" i="2"/>
  <c r="N89" i="2" s="1"/>
  <c r="N117" i="2" l="1"/>
  <c r="BF117" i="2" s="1"/>
  <c r="N115" i="2"/>
  <c r="BF115" i="2" s="1"/>
  <c r="N113" i="2"/>
  <c r="BF113" i="2" s="1"/>
  <c r="N112" i="2"/>
  <c r="M27" i="2"/>
  <c r="N116" i="2"/>
  <c r="BF116" i="2" s="1"/>
  <c r="N114" i="2"/>
  <c r="BF114" i="2" s="1"/>
  <c r="BF112" i="2" l="1"/>
  <c r="N111" i="2"/>
  <c r="M28" i="2" l="1"/>
  <c r="L119" i="2"/>
  <c r="M33" i="2"/>
  <c r="AW88" i="1" s="1"/>
  <c r="AT88" i="1" s="1"/>
  <c r="H33" i="2"/>
  <c r="BA88" i="1" s="1"/>
  <c r="BA87" i="1" s="1"/>
  <c r="W32" i="1" l="1"/>
  <c r="AW87" i="1"/>
  <c r="AS88" i="1"/>
  <c r="AS87" i="1" s="1"/>
  <c r="M30" i="2"/>
  <c r="AG88" i="1" l="1"/>
  <c r="L38" i="2"/>
  <c r="AK32" i="1"/>
  <c r="AT87" i="1"/>
  <c r="AG87" i="1" l="1"/>
  <c r="AN88" i="1"/>
  <c r="AG92" i="1" l="1"/>
  <c r="AK26" i="1"/>
  <c r="AN87" i="1"/>
  <c r="AG94" i="1"/>
  <c r="AG91" i="1"/>
  <c r="AG93" i="1"/>
  <c r="CD93" i="1" l="1"/>
  <c r="AV93" i="1"/>
  <c r="BY93" i="1" s="1"/>
  <c r="AN93" i="1"/>
  <c r="CD91" i="1"/>
  <c r="AG90" i="1"/>
  <c r="AN91" i="1"/>
  <c r="AV91" i="1"/>
  <c r="BY91" i="1" s="1"/>
  <c r="AV94" i="1"/>
  <c r="BY94" i="1" s="1"/>
  <c r="CD94" i="1"/>
  <c r="AN94" i="1"/>
  <c r="CD92" i="1"/>
  <c r="AV92" i="1"/>
  <c r="BY92" i="1" s="1"/>
  <c r="AK27" i="1" l="1"/>
  <c r="AK29" i="1" s="1"/>
  <c r="AG96" i="1"/>
  <c r="W31" i="1"/>
  <c r="AN92" i="1"/>
  <c r="AN90" i="1" s="1"/>
  <c r="AN96" i="1" s="1"/>
  <c r="AK31" i="1"/>
  <c r="AK37" i="1" l="1"/>
</calcChain>
</file>

<file path=xl/sharedStrings.xml><?xml version="1.0" encoding="utf-8"?>
<sst xmlns="http://schemas.openxmlformats.org/spreadsheetml/2006/main" count="1892" uniqueCount="531">
  <si>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</si>
  <si>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</si>
  <si>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</si>
  <si>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</si>
  <si>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</si>
  <si>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</si>
  <si>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</si>
  <si>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</si>
  <si>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</si>
  <si>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</si>
  <si>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</si>
  <si>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</si>
  <si>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</si>
  <si>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</si>
  <si>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</si>
  <si>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21-11-2017-2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</si>
  <si>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</si>
  <si>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</si>
  <si>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BUDOVY KULTÚRNO-SPOLOČENSKO- SOCIÁLNEHO CENTRA</t>
  </si>
  <si>
    <t>JKSO:</t>
  </si>
  <si>
    <t>KS:</t>
  </si>
  <si>
    <t>Miesto:</t>
  </si>
  <si>
    <t>Obec Olováry</t>
  </si>
  <si>
    <t>Dátum:</t>
  </si>
  <si>
    <t>21. 11. 2017</t>
  </si>
  <si>
    <t>Objednávateľ:</t>
  </si>
  <si>
    <t>IČO:</t>
  </si>
  <si>
    <t>OBEC OLOVÁRY, OLOVÁRY č. 129, 991 22 BUŠINCE</t>
  </si>
  <si>
    <t>IČO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</si>
  <si>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</si>
  <si>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</si>
  <si>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</si>
  <si>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</si>
  <si>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</si>
  <si>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</si>
  <si>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</si>
  <si>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LK real Building, s.r.o., Levice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</si>
  <si>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</si>
  <si>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</si>
  <si>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</si>
  <si>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</si>
  <si>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</si>
  <si>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</si>
  <si>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</si>
  <si>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</si>
  <si>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</si>
  <si>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</si>
  <si>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</si>
  <si>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</si>
  <si>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</si>
  <si>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</si>
  <si>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</si>
  <si>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</si>
  <si>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</si>
  <si>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</si>
  <si>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</si>
  <si>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</si>
  <si>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</si>
  <si>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</si>
  <si>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</si>
  <si>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</si>
  <si>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</si>
  <si>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</si>
  <si>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</si>
  <si>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</si>
  <si>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</si>
  <si>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</si>
  <si>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</si>
  <si>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</si>
  <si>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</si>
  <si>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</si>
  <si>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</si>
  <si>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</si>
  <si>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</si>
  <si>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</si>
  <si>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</si>
  <si>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</si>
  <si>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</si>
  <si>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</si>
  <si>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</si>
  <si>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{c1314df6-8199-465d-ad09-e0ad62f37cee}</t>
  </si>
  <si>
    <t>{00000000-0000-0000-0000-000000000000}</t>
  </si>
  <si>
    <t>/</t>
  </si>
  <si>
    <t>SO-01</t>
  </si>
  <si>
    <t>HSV A PSV PRÁCE - HLAVNÁ BUDOVA</t>
  </si>
  <si>
    <t>1</t>
  </si>
  <si>
    <t>{e43fd028-1db7-42a1-9e10-b646bb25ed47}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</si>
  <si>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</si>
  <si>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</si>
  <si>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</si>
  <si>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</si>
  <si>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</si>
  <si>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</si>
  <si>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</si>
  <si>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</si>
  <si>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</si>
  <si>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</si>
  <si>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</si>
  <si>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</si>
  <si>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</si>
  <si>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</si>
  <si>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</si>
  <si>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</si>
  <si>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SO-01 - HSV A PSV PRÁCE - HLAVNÁ BUDOVA</t>
  </si>
  <si>
    <t>LK real Building s.r.o., Levice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</si>
  <si>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</si>
  <si>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</si>
  <si>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</si>
  <si>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</si>
  <si>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</si>
  <si>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</si>
  <si>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</si>
  <si>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</si>
  <si>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</si>
  <si>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</si>
  <si>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</si>
  <si>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</si>
  <si>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</si>
  <si>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</si>
  <si>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</si>
  <si>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</si>
  <si>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</si>
  <si>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</si>
  <si>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</si>
  <si>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</si>
  <si>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740 - Silnoprúd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</si>
  <si>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</si>
  <si>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</si>
  <si>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</si>
  <si>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771 - Podlahy z dlaždíc</t>
  </si>
  <si>
    <t xml:space="preserve">    781 - Dokončovacie práce a obklady</t>
  </si>
  <si>
    <t xml:space="preserve">    784 - Dokončovacie práce - maľby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</si>
  <si>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</si>
  <si>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</si>
  <si>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</si>
  <si>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</si>
  <si>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</si>
  <si>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</si>
  <si>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</si>
  <si>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</si>
  <si>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</si>
  <si>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</si>
  <si>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</si>
  <si>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</si>
  <si>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</si>
  <si>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</si>
  <si>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</si>
  <si>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</si>
  <si>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</si>
  <si>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</si>
  <si>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</si>
  <si>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</si>
  <si>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</si>
  <si>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</si>
  <si>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</si>
  <si>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</si>
  <si>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</si>
  <si>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</si>
  <si>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310239211</t>
  </si>
  <si>
    <t>Zamurovanie otvoru s plochou nad 1 do 4m2 v murive nadzákladného tehlami na maltu vápennocementovú</t>
  </si>
  <si>
    <t>m3</t>
  </si>
  <si>
    <t>4</t>
  </si>
  <si>
    <t>342242100</t>
  </si>
  <si>
    <t>Priečky POROTHERM P+D na maltu MC-5 hr.8,00 cm</t>
  </si>
  <si>
    <t>m2</t>
  </si>
  <si>
    <t>3</t>
  </si>
  <si>
    <t>451315111</t>
  </si>
  <si>
    <t>Podkladná alebo vyrovnávacia vrstva z betónu prostého, tr. C 25/30 vo vrstve do 100 mm</t>
  </si>
  <si>
    <t>6</t>
  </si>
  <si>
    <t>596911112</t>
  </si>
  <si>
    <t>Kladenie zámkovej dlažby pre peších nad 20 m2</t>
  </si>
  <si>
    <t>8</t>
  </si>
  <si>
    <t>5</t>
  </si>
  <si>
    <t>M</t>
  </si>
  <si>
    <t>5922911700</t>
  </si>
  <si>
    <t>Premac    HAKA  hnedá, červená, grafitová  20x16,5    hrúbky 6 cm</t>
  </si>
  <si>
    <t>10</t>
  </si>
  <si>
    <t>611421122</t>
  </si>
  <si>
    <t>Vnútorná omietka vápenná alebo vápennocementová stropov, hladká</t>
  </si>
  <si>
    <t>12</t>
  </si>
  <si>
    <t>7</t>
  </si>
  <si>
    <t>612421321</t>
  </si>
  <si>
    <t>Oprava vnútorných vápenných omietok stien, v množstve opravenej plochy nad 10 do 30 % hladkých</t>
  </si>
  <si>
    <t>14</t>
  </si>
  <si>
    <t>612421626</t>
  </si>
  <si>
    <t>Vnútorná omietka vápenná alebo vápennocementová v podlaží a v schodisku hladká</t>
  </si>
  <si>
    <t>16</t>
  </si>
  <si>
    <t>9</t>
  </si>
  <si>
    <t>622464245</t>
  </si>
  <si>
    <t>Vonkajšia omietka stien BAUMIT tenkovrstvová minerálna ušľachtilá základ a omietka, škrabaná hr.5 mm</t>
  </si>
  <si>
    <t>18</t>
  </si>
  <si>
    <t>622465113</t>
  </si>
  <si>
    <t>Vonkajšia omietka stien zo zmesi Terranova, Terra-Marmolit mramorové zrná,hrubozrnná</t>
  </si>
  <si>
    <t>11</t>
  </si>
  <si>
    <t>622466112</t>
  </si>
  <si>
    <t>Príprava podkladu, prednástrek BAUMIT,pod omietky vonk.stien,miešanie strojne,nanášanie ručne hr.4 mm</t>
  </si>
  <si>
    <t>22</t>
  </si>
  <si>
    <t>6259910801</t>
  </si>
  <si>
    <t>Zateplenie doskami POLYSTYRÉN 1200x500 27.5kg systém BAUMIT hr. 8cm bez omietky</t>
  </si>
  <si>
    <t>24</t>
  </si>
  <si>
    <t>13</t>
  </si>
  <si>
    <t>625991120</t>
  </si>
  <si>
    <t>Zateplenie doskami POLYSTYRÉN 1200x500 27.5kg systém BAUMIT hr.12cm bez omietky</t>
  </si>
  <si>
    <t>26</t>
  </si>
  <si>
    <t>6252510401</t>
  </si>
  <si>
    <t>Zateplenie doskami z ľahčeného polystyrénu 1000x500x20mm systém BAUMIT hr. 2cm bez omietky - ostenie</t>
  </si>
  <si>
    <t>28</t>
  </si>
  <si>
    <t>15</t>
  </si>
  <si>
    <t>642942111</t>
  </si>
  <si>
    <t>Osadenie oceľového dverového rámu plochy otvoru do 2,5m2</t>
  </si>
  <si>
    <t>ks</t>
  </si>
  <si>
    <t>30</t>
  </si>
  <si>
    <t>5533190600</t>
  </si>
  <si>
    <t>Zárubňa oceľová CGU 90x197x6cm L- 2L</t>
  </si>
  <si>
    <t>32</t>
  </si>
  <si>
    <t>17</t>
  </si>
  <si>
    <t>648952421</t>
  </si>
  <si>
    <t>Osadenie parapetných dosiek plastových vnútorných na akúkoľvek cementovú maltu, š. od 250 do 500 mm</t>
  </si>
  <si>
    <t>m</t>
  </si>
  <si>
    <t>34</t>
  </si>
  <si>
    <t>6119166500</t>
  </si>
  <si>
    <t>Parapetná doska vnútorná  plastová</t>
  </si>
  <si>
    <t>36</t>
  </si>
  <si>
    <t>19</t>
  </si>
  <si>
    <t>952901114</t>
  </si>
  <si>
    <t>Vyčistenie budov pri výške podlaží nad 4m</t>
  </si>
  <si>
    <t>38</t>
  </si>
  <si>
    <t>979081111</t>
  </si>
  <si>
    <t>Odvoz sutiny a vybúraných hmôt na skládku do 1 km</t>
  </si>
  <si>
    <t>t</t>
  </si>
  <si>
    <t>40</t>
  </si>
  <si>
    <t>21</t>
  </si>
  <si>
    <t>979081121</t>
  </si>
  <si>
    <t>Odvoz sutiny a vybúraných hmôt na skládku za každý ďalší 1 km</t>
  </si>
  <si>
    <t>42</t>
  </si>
  <si>
    <t>94194105122</t>
  </si>
  <si>
    <t>Montáž lešenia ľahkého pracovného radového s podlahami šírky nad 1, 20 m do 1,50 m a výšky do 10 m</t>
  </si>
  <si>
    <t>44</t>
  </si>
  <si>
    <t>23</t>
  </si>
  <si>
    <t>941941391</t>
  </si>
  <si>
    <t>Príplatok za prvý a každý ďalší i začatý mesiac použitia lešenia k cene-1051</t>
  </si>
  <si>
    <t>46</t>
  </si>
  <si>
    <t>94194485122</t>
  </si>
  <si>
    <t>Demontáž lešenia ľahkého pracovného radového bez podláh šírky nad 1, 20 do 1,50 m výšky do 10 m</t>
  </si>
  <si>
    <t>48</t>
  </si>
  <si>
    <t>25</t>
  </si>
  <si>
    <t>953001104</t>
  </si>
  <si>
    <t>Profil parapetný SA BAUMIT</t>
  </si>
  <si>
    <t>50</t>
  </si>
  <si>
    <t>95394510411</t>
  </si>
  <si>
    <t>Profil soklový hliníkový SL 6</t>
  </si>
  <si>
    <t>52</t>
  </si>
  <si>
    <t>27</t>
  </si>
  <si>
    <t>95394511111</t>
  </si>
  <si>
    <t>Lišta rohová  9075</t>
  </si>
  <si>
    <t>54</t>
  </si>
  <si>
    <t>5628412200</t>
  </si>
  <si>
    <t>Tanierová hmoždínka Jansa 160 STYRCON</t>
  </si>
  <si>
    <t>56</t>
  </si>
  <si>
    <t>29</t>
  </si>
  <si>
    <t>968062354</t>
  </si>
  <si>
    <t>Vybúranie drevených rámov okien dvojitých alebo zdvojených, plochy do 1 m2,  -0,08200t</t>
  </si>
  <si>
    <t>58</t>
  </si>
  <si>
    <t>968062356</t>
  </si>
  <si>
    <t>Vybúranie drevených rámov okien dvojitých alebo zdvojených, plochy do 4 m2,  -0,05400t</t>
  </si>
  <si>
    <t>60</t>
  </si>
  <si>
    <t>31</t>
  </si>
  <si>
    <t>968062357</t>
  </si>
  <si>
    <t>Vybúranie drevených rámov okien dvojitých alebo zdvojených, plochy nad 4 m2,  -0,04800t</t>
  </si>
  <si>
    <t>62</t>
  </si>
  <si>
    <t>968062455</t>
  </si>
  <si>
    <t>Vybúranie drevených dverových zárubní,  -0,08200t</t>
  </si>
  <si>
    <t>64</t>
  </si>
  <si>
    <t>33</t>
  </si>
  <si>
    <t>9740311321</t>
  </si>
  <si>
    <t>Vysekávanie rýh v akomkoľvek murive tehlovom na akúkoľvek maltu do hĺbky 50 mm a š. do 70 mm,  -0,00600t - elektroinštalácia</t>
  </si>
  <si>
    <t>66</t>
  </si>
  <si>
    <t>9740425341</t>
  </si>
  <si>
    <t>Vysekanie rýh v bet. dlažbe do hĺbky 50 mm a šírky do 150mm,  -0,01300t - pri stien</t>
  </si>
  <si>
    <t>68</t>
  </si>
  <si>
    <t>35</t>
  </si>
  <si>
    <t>9740425552</t>
  </si>
  <si>
    <t>Vysekanie rýh v bet. dlažbe do hĺbky 100mm a šírky nad 150mm,  -0,05600t - zdravotechnika</t>
  </si>
  <si>
    <t>70</t>
  </si>
  <si>
    <t>998011002</t>
  </si>
  <si>
    <t>Presun hmôt pre budovy JKSO 801,803,812,zvislá konštr.z tehál,tvárnic,z kovu výšky do 12 m</t>
  </si>
  <si>
    <t>72</t>
  </si>
  <si>
    <t>37</t>
  </si>
  <si>
    <t>713111135</t>
  </si>
  <si>
    <t>Montáž tepelnej izolácie pásmi stropov, rebrovým spodkom lepením</t>
  </si>
  <si>
    <t>74</t>
  </si>
  <si>
    <t>6314150090</t>
  </si>
  <si>
    <t>Nobasil MPN hrúbky  160 mm,  doska z minerálnej vlny</t>
  </si>
  <si>
    <t>76</t>
  </si>
  <si>
    <t>39</t>
  </si>
  <si>
    <t>721171109</t>
  </si>
  <si>
    <t>Potrubie z novodurových rúr TPD 5-177-67 odpadové hrdlové D 110x2,2</t>
  </si>
  <si>
    <t>78</t>
  </si>
  <si>
    <t>721173206</t>
  </si>
  <si>
    <t>Potrubie z novodurových rúr TPD 5-177-67 pripájacie D 63x1,8</t>
  </si>
  <si>
    <t>80</t>
  </si>
  <si>
    <t>41</t>
  </si>
  <si>
    <t>7221722212</t>
  </si>
  <si>
    <t>Potrubie z polyetylénových rúrok ALPEX DUO PN 10 - DN 20</t>
  </si>
  <si>
    <t>82</t>
  </si>
  <si>
    <t>722220121</t>
  </si>
  <si>
    <t>Montáž armatúry závitovej s jedným závitom,nástenka pre batériu G 1/2</t>
  </si>
  <si>
    <t>pár</t>
  </si>
  <si>
    <t>84</t>
  </si>
  <si>
    <t>43</t>
  </si>
  <si>
    <t>55111288001</t>
  </si>
  <si>
    <t>Ventil priamy priechodný KE 125 T DN 15</t>
  </si>
  <si>
    <t>Kus</t>
  </si>
  <si>
    <t>86</t>
  </si>
  <si>
    <t>722290226</t>
  </si>
  <si>
    <t>Tlaková skúška vodovodného potrubia závitového do DN 50</t>
  </si>
  <si>
    <t>88</t>
  </si>
  <si>
    <t>45</t>
  </si>
  <si>
    <t>998722101</t>
  </si>
  <si>
    <t>Presun hmôt pre vnútorný vodovod v objektoch  výšky do 6 m</t>
  </si>
  <si>
    <t>90</t>
  </si>
  <si>
    <t>725119305</t>
  </si>
  <si>
    <t>Montáž záchodovej misy kombinovanej</t>
  </si>
  <si>
    <t>92</t>
  </si>
  <si>
    <t>47</t>
  </si>
  <si>
    <t>6420137890</t>
  </si>
  <si>
    <t>Sanitárna keramika - WC kombi  biele so sedátkom</t>
  </si>
  <si>
    <t>94</t>
  </si>
  <si>
    <t>725219201</t>
  </si>
  <si>
    <t>Montáž umývadla bez výtokovej armatúry z bieleho diturvitu so zápachovou uzávierkou na konzoly</t>
  </si>
  <si>
    <t>96</t>
  </si>
  <si>
    <t>49</t>
  </si>
  <si>
    <t>6420131410</t>
  </si>
  <si>
    <t>Sanitárna keramika  - umývadlo 60cm</t>
  </si>
  <si>
    <t>98</t>
  </si>
  <si>
    <t>7252408112</t>
  </si>
  <si>
    <t>Montáž sprchovej kabíny a misy bez výtokových armatúr kabín,  -0,08800t</t>
  </si>
  <si>
    <t>100</t>
  </si>
  <si>
    <t>51</t>
  </si>
  <si>
    <t>725241112</t>
  </si>
  <si>
    <t>Vanička sprchová akrylátová štvorcová 900x900 mm</t>
  </si>
  <si>
    <t>102</t>
  </si>
  <si>
    <t>55483001005</t>
  </si>
  <si>
    <t>Kabína sprchová  - sprchový kút 90x90cm - hliníkový profil, priehľadné bezpečnosnté sklo 6mm</t>
  </si>
  <si>
    <t>104</t>
  </si>
  <si>
    <t>53</t>
  </si>
  <si>
    <t>725819401</t>
  </si>
  <si>
    <t>Montáž ventilu rohového s pripojovacou rúrkou G 1/2</t>
  </si>
  <si>
    <t>106</t>
  </si>
  <si>
    <t>5514120500</t>
  </si>
  <si>
    <t>Ventil rohový G 1/2" s rúrkou a ružicou</t>
  </si>
  <si>
    <t>kus</t>
  </si>
  <si>
    <t>108</t>
  </si>
  <si>
    <t>55</t>
  </si>
  <si>
    <t>7258392051</t>
  </si>
  <si>
    <t>Montáž batérie sprchovej pákovej</t>
  </si>
  <si>
    <t>110</t>
  </si>
  <si>
    <t>55146464401</t>
  </si>
  <si>
    <t>Výtokové armatúry  - nástenná sprchová batéria s ručnou sprchou</t>
  </si>
  <si>
    <t>112</t>
  </si>
  <si>
    <t>57</t>
  </si>
  <si>
    <t>73111911512</t>
  </si>
  <si>
    <t>Montáž kotla - peletový kotol</t>
  </si>
  <si>
    <t>súb</t>
  </si>
  <si>
    <t>114</t>
  </si>
  <si>
    <t>484759000012</t>
  </si>
  <si>
    <t>Kotol - Peletové komplety Ferroli (uhlie, drevo, pelety)  - SFL Pellet 6 - 350L zásobník, SUN P12, 30,0 - 48,0 kW</t>
  </si>
  <si>
    <t>116</t>
  </si>
  <si>
    <t>59</t>
  </si>
  <si>
    <t>732219301</t>
  </si>
  <si>
    <t>Montáž ohrievača vody zásobníkového stojatého kombinovaného do 200 l</t>
  </si>
  <si>
    <t>118</t>
  </si>
  <si>
    <t>4843887600</t>
  </si>
  <si>
    <t>Ohrievač vody zásobníkový eo  120l</t>
  </si>
  <si>
    <t>120</t>
  </si>
  <si>
    <t>61</t>
  </si>
  <si>
    <t>7456201021</t>
  </si>
  <si>
    <t>Demontáž hromozvodu - zvodové vodiče vrátane podpery</t>
  </si>
  <si>
    <t>122</t>
  </si>
  <si>
    <t>6119173200</t>
  </si>
  <si>
    <t>Obloženie vonkajšie - umelá hmota profil hr. 18mm</t>
  </si>
  <si>
    <t>124</t>
  </si>
  <si>
    <t>63</t>
  </si>
  <si>
    <t>61191732001</t>
  </si>
  <si>
    <t>Obloženie vonkajšie - montáž - umelá hmota profil hr. 18mm</t>
  </si>
  <si>
    <t>126</t>
  </si>
  <si>
    <t>998762102</t>
  </si>
  <si>
    <t>Presun hmôt pre konštrukcie tesárske v objektoch výšky do 12 m</t>
  </si>
  <si>
    <t>128</t>
  </si>
  <si>
    <t>65</t>
  </si>
  <si>
    <t>764392240</t>
  </si>
  <si>
    <t>Ostatné prvky strešné z pozinkovaného PZ  plechu rš 500 mm</t>
  </si>
  <si>
    <t>130</t>
  </si>
  <si>
    <t>7643922501</t>
  </si>
  <si>
    <t>Ostatné prvky strešné z pozinkovaného PZ plechu - odkvapové striešky, lemovanie , lemovanie strechy pri strieške - rš 660 mm</t>
  </si>
  <si>
    <t>132</t>
  </si>
  <si>
    <t>67</t>
  </si>
  <si>
    <t>764410260</t>
  </si>
  <si>
    <t>Oplechovanie okenných  parapetov z pozinkovaného Pz plechu vrátane rohov rš 400 mm</t>
  </si>
  <si>
    <t>134</t>
  </si>
  <si>
    <t>764410850</t>
  </si>
  <si>
    <t>Demontáž oplechovania parapetov rš od 100 do 330 mm,  -0,00135t</t>
  </si>
  <si>
    <t>136</t>
  </si>
  <si>
    <t>69</t>
  </si>
  <si>
    <t>7644518041</t>
  </si>
  <si>
    <t>Demontáž odpadových rúr kruhových od 120 do 150 mm,  -0,00418t</t>
  </si>
  <si>
    <t>138</t>
  </si>
  <si>
    <t>764453833</t>
  </si>
  <si>
    <t>Demontáž odpadovej odbočky, so stranou zo 100 na 120 mm alebo zo 120 na 150 mm,  -0,00224t</t>
  </si>
  <si>
    <t>140</t>
  </si>
  <si>
    <t>71</t>
  </si>
  <si>
    <t>764453881</t>
  </si>
  <si>
    <t>Demontáž odpadového výpustu vody kruhového,  -0,00020t</t>
  </si>
  <si>
    <t>142</t>
  </si>
  <si>
    <t>764456855</t>
  </si>
  <si>
    <t>Demontáž odpadového kolena výtokového kruhového, s priemerom 120,150 a 200 mm,  -0,00116t</t>
  </si>
  <si>
    <t>144</t>
  </si>
  <si>
    <t>73</t>
  </si>
  <si>
    <t>764456204</t>
  </si>
  <si>
    <t>Montáž odpadovej rúry z pozinkovaného Pz plechu kruhové s prienerom 150 mm</t>
  </si>
  <si>
    <t>146</t>
  </si>
  <si>
    <t>5534440003</t>
  </si>
  <si>
    <t>Rúra odpadová z pozinkovaného Pz plechu hrúbky 0,6 mm, priemer 150/1000 mm, kruhová</t>
  </si>
  <si>
    <t>148</t>
  </si>
  <si>
    <t>75</t>
  </si>
  <si>
    <t>5534441003</t>
  </si>
  <si>
    <t>Koleno odpadové z pozinkovaného Pz plechu hrúbky 0,6 mm, priemer 150 mm horné</t>
  </si>
  <si>
    <t>150</t>
  </si>
  <si>
    <t>55344410031</t>
  </si>
  <si>
    <t>Koleno výtokové odpadové z pozinkovaného Pz plechu hrúbky 0,6 mm, priemer 150 mm dolné</t>
  </si>
  <si>
    <t>152</t>
  </si>
  <si>
    <t>77</t>
  </si>
  <si>
    <t>5534442053</t>
  </si>
  <si>
    <t>Obímka z pozinkovaného Pz plechu k odpadovej rúre priemeru 150 mm</t>
  </si>
  <si>
    <t>154</t>
  </si>
  <si>
    <t>998764102</t>
  </si>
  <si>
    <t>Presun hmôt pre konštrukcie klampiarske v objektoch výšky nad 6 do 12 m</t>
  </si>
  <si>
    <t>156</t>
  </si>
  <si>
    <t>79</t>
  </si>
  <si>
    <t>767631101</t>
  </si>
  <si>
    <t>Montáž okna plastového jednodielneho so zasklením šírky 600 mm x výšky 600 mm</t>
  </si>
  <si>
    <t>158</t>
  </si>
  <si>
    <t>6114107100</t>
  </si>
  <si>
    <t>Plastové okno SALAMANDER jednokrídlové otváravo-sklopné výšky/šírky  600/600 mm</t>
  </si>
  <si>
    <t>160</t>
  </si>
  <si>
    <t>81</t>
  </si>
  <si>
    <t>76763110112</t>
  </si>
  <si>
    <t>Montáž okna plastového jednodielneho so zasklením šírky 600 mm x výšky 550 mm</t>
  </si>
  <si>
    <t>162</t>
  </si>
  <si>
    <t>61141071001</t>
  </si>
  <si>
    <t>Plastové okno SALAMANDER jednokrídlové otváravo-sklopné výšky/šírky  600/550 mm</t>
  </si>
  <si>
    <t>164</t>
  </si>
  <si>
    <t>83</t>
  </si>
  <si>
    <t>76763133512</t>
  </si>
  <si>
    <t>Montáž okna plastového trojjdielneho so zasklením</t>
  </si>
  <si>
    <t>166</t>
  </si>
  <si>
    <t>611412480011</t>
  </si>
  <si>
    <t>Plastové okno SALAMANDER trojkrídlové otváravé, sklopné, otváravo-sklopné výšky/šírky  1600+800/2000 mm</t>
  </si>
  <si>
    <t>168</t>
  </si>
  <si>
    <t>85</t>
  </si>
  <si>
    <t>6114124700</t>
  </si>
  <si>
    <t>Plastové okno SALAMANDER trojkrídlové otváravé, sklopné, otváravo-sklopné výšky/šírky  1700/1700 mm</t>
  </si>
  <si>
    <t>170</t>
  </si>
  <si>
    <t>611412480012</t>
  </si>
  <si>
    <t>Plastové okno SALAMANDER trojkrídlové otváravé, sklopné, otváravo-sklopné výšky/šírky  1850/2600 mm</t>
  </si>
  <si>
    <t>172</t>
  </si>
  <si>
    <t>87</t>
  </si>
  <si>
    <t>76763110812</t>
  </si>
  <si>
    <t>Montáž okna plastového jednodielneho so zasklením šírky 300 mm x výšky 1500 mm</t>
  </si>
  <si>
    <t>174</t>
  </si>
  <si>
    <t>6114107400112</t>
  </si>
  <si>
    <t>Plastové okno SALAMANDER jednokrídlové otváravo-sklopné výšky/šírky  1500/300 mm</t>
  </si>
  <si>
    <t>176</t>
  </si>
  <si>
    <t>89</t>
  </si>
  <si>
    <t>76764130512</t>
  </si>
  <si>
    <t>Montáž dverí plastových</t>
  </si>
  <si>
    <t>178</t>
  </si>
  <si>
    <t>611412400025</t>
  </si>
  <si>
    <t>Plastové dvere SALAMANDER jednokrídlové v/š 2000+350/900</t>
  </si>
  <si>
    <t>180</t>
  </si>
  <si>
    <t>91</t>
  </si>
  <si>
    <t>6114124800121</t>
  </si>
  <si>
    <t>Plastové dvere SALAMANDER jednokrídlové + okno jednorídlové - otváravé, sklopné, otváravo-sklopné výšky/šírky  2750/1100 + 600 mm okno</t>
  </si>
  <si>
    <t>182</t>
  </si>
  <si>
    <t>611412230089</t>
  </si>
  <si>
    <t>Plastové dvere SALAMANDER jednokrídlové výšky/šírky  2100/900 mm</t>
  </si>
  <si>
    <t>184</t>
  </si>
  <si>
    <t>93</t>
  </si>
  <si>
    <t>611412290012</t>
  </si>
  <si>
    <t>Plastové dvere SALAMANDER jedníokrídlové výšky/šírky  2200/1000 mm</t>
  </si>
  <si>
    <t>186</t>
  </si>
  <si>
    <t>6114124800124</t>
  </si>
  <si>
    <t>Plastové dvere SALAMANDER dvojkrídlové + 2 x okno jednorídlové - otváravé, sklopné, otváravo-sklopné výšky/šírky  2000+600/1400 + 2xokno v.1100+600/š. 450 mm</t>
  </si>
  <si>
    <t>188</t>
  </si>
  <si>
    <t>95</t>
  </si>
  <si>
    <t>998767101</t>
  </si>
  <si>
    <t>Presun hmôt pre kovové stavebné doplnkové konštrukcie v objektoch výšky do 6 m</t>
  </si>
  <si>
    <t>190</t>
  </si>
  <si>
    <t>771445014</t>
  </si>
  <si>
    <t>Montáž soklíkov z obkladačiek hutných,keramických do tmelu,rovné 200x100 mm,výška 100 mm</t>
  </si>
  <si>
    <t>192</t>
  </si>
  <si>
    <t>97</t>
  </si>
  <si>
    <t>59764055011</t>
  </si>
  <si>
    <t>Dlaždice keramické vnútorné hladké 300x300  - WC</t>
  </si>
  <si>
    <t>194</t>
  </si>
  <si>
    <t>998771101</t>
  </si>
  <si>
    <t>Presun hmôt pre podlahy z dlaždíc v objektoch výšky do 6m</t>
  </si>
  <si>
    <t>196</t>
  </si>
  <si>
    <t>99</t>
  </si>
  <si>
    <t>781445107</t>
  </si>
  <si>
    <t>Montáž obkladov stien z obkladačiek hutných,keramických do tmelu,veľkosť 200x200 mm</t>
  </si>
  <si>
    <t>198</t>
  </si>
  <si>
    <t>5978700011</t>
  </si>
  <si>
    <t>Obkladačky keramické   200x200</t>
  </si>
  <si>
    <t>200</t>
  </si>
  <si>
    <t>101</t>
  </si>
  <si>
    <t>781445202</t>
  </si>
  <si>
    <t>Demontáž obkladov stien z obkladačiek hutných,keramických do tmelu flexibil., veľkosť 150x150 mm</t>
  </si>
  <si>
    <t>202</t>
  </si>
  <si>
    <t>784413301</t>
  </si>
  <si>
    <t>Pačokovanie vápenným mliekom dvojnásobné s 1x bielením v miestnostiach výšky do 3,80 m</t>
  </si>
  <si>
    <t>204</t>
  </si>
  <si>
    <t>103</t>
  </si>
  <si>
    <t>784422271</t>
  </si>
  <si>
    <t>Maľby vápenné s dvojnásob. pačokovaním jednofarebné v miestnostiach výšky do 3, 80 m</t>
  </si>
  <si>
    <t>206</t>
  </si>
  <si>
    <t>784424271</t>
  </si>
  <si>
    <t>Maľby vápenné s dvojnásob. pačokovaním dvoj a viacfarebné s bielym stropom v miestn. výšky do 3, 80 m</t>
  </si>
  <si>
    <t>208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</si>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</sst>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01" t="s">
        <v>7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R2" s="171" t="s">
        <v>8</v>
      </c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85" t="s">
        <v>11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05" t="s">
        <v>15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5"/>
      <c r="AQ5" s="23"/>
      <c r="BE5" s="203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07" t="s">
        <v>18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5"/>
      <c r="AQ6" s="23"/>
      <c r="BE6" s="204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04"/>
      <c r="BS7" s="18" t="s">
        <v>9</v>
      </c>
    </row>
    <row r="8" spans="1:73" ht="14.45" customHeight="1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 t="s">
        <v>24</v>
      </c>
      <c r="AO8" s="25"/>
      <c r="AP8" s="25"/>
      <c r="AQ8" s="23"/>
      <c r="BE8" s="204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04"/>
      <c r="BS9" s="18" t="s">
        <v>9</v>
      </c>
    </row>
    <row r="10" spans="1:73" ht="14.45" customHeight="1">
      <c r="B10" s="22"/>
      <c r="C10" s="25"/>
      <c r="D10" s="29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26</v>
      </c>
      <c r="AL10" s="25"/>
      <c r="AM10" s="25"/>
      <c r="AN10" s="27" t="s">
        <v>5</v>
      </c>
      <c r="AO10" s="25"/>
      <c r="AP10" s="25"/>
      <c r="AQ10" s="23"/>
      <c r="BE10" s="204"/>
      <c r="BS10" s="18" t="s">
        <v>9</v>
      </c>
    </row>
    <row r="11" spans="1:73" ht="18.399999999999999" customHeight="1">
      <c r="B11" s="22"/>
      <c r="C11" s="25"/>
      <c r="D11" s="25"/>
      <c r="E11" s="27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28</v>
      </c>
      <c r="AL11" s="25"/>
      <c r="AM11" s="25"/>
      <c r="AN11" s="27" t="s">
        <v>5</v>
      </c>
      <c r="AO11" s="25"/>
      <c r="AP11" s="25"/>
      <c r="AQ11" s="23"/>
      <c r="BE11" s="204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04"/>
      <c r="BS12" s="18" t="s">
        <v>9</v>
      </c>
    </row>
    <row r="13" spans="1:73" ht="14.45" customHeight="1">
      <c r="B13" s="22"/>
      <c r="C13" s="25"/>
      <c r="D13" s="29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26</v>
      </c>
      <c r="AL13" s="25"/>
      <c r="AM13" s="25"/>
      <c r="AN13" s="31" t="s">
        <v>30</v>
      </c>
      <c r="AO13" s="25"/>
      <c r="AP13" s="25"/>
      <c r="AQ13" s="23"/>
      <c r="BE13" s="204"/>
      <c r="BS13" s="18" t="s">
        <v>9</v>
      </c>
    </row>
    <row r="14" spans="1:73" ht="15">
      <c r="B14" s="22"/>
      <c r="C14" s="25"/>
      <c r="D14" s="25"/>
      <c r="E14" s="208" t="s">
        <v>30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9" t="s">
        <v>28</v>
      </c>
      <c r="AL14" s="25"/>
      <c r="AM14" s="25"/>
      <c r="AN14" s="31" t="s">
        <v>30</v>
      </c>
      <c r="AO14" s="25"/>
      <c r="AP14" s="25"/>
      <c r="AQ14" s="23"/>
      <c r="BE14" s="204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04"/>
      <c r="BS15" s="18" t="s">
        <v>6</v>
      </c>
    </row>
    <row r="16" spans="1:73" ht="14.45" customHeight="1">
      <c r="B16" s="22"/>
      <c r="C16" s="25"/>
      <c r="D16" s="29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26</v>
      </c>
      <c r="AL16" s="25"/>
      <c r="AM16" s="25"/>
      <c r="AN16" s="27" t="s">
        <v>5</v>
      </c>
      <c r="AO16" s="25"/>
      <c r="AP16" s="25"/>
      <c r="AQ16" s="23"/>
      <c r="BE16" s="204"/>
      <c r="BS16" s="18" t="s">
        <v>6</v>
      </c>
    </row>
    <row r="17" spans="2:71" ht="18.399999999999999" customHeight="1">
      <c r="B17" s="22"/>
      <c r="C17" s="25"/>
      <c r="D17" s="25"/>
      <c r="E17" s="27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28</v>
      </c>
      <c r="AL17" s="25"/>
      <c r="AM17" s="25"/>
      <c r="AN17" s="27" t="s">
        <v>5</v>
      </c>
      <c r="AO17" s="25"/>
      <c r="AP17" s="25"/>
      <c r="AQ17" s="23"/>
      <c r="BE17" s="204"/>
      <c r="BS17" s="18" t="s">
        <v>33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04"/>
      <c r="BS18" s="18" t="s">
        <v>34</v>
      </c>
    </row>
    <row r="19" spans="2:71" ht="14.45" customHeight="1">
      <c r="B19" s="22"/>
      <c r="C19" s="25"/>
      <c r="D19" s="29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26</v>
      </c>
      <c r="AL19" s="25"/>
      <c r="AM19" s="25"/>
      <c r="AN19" s="27" t="s">
        <v>5</v>
      </c>
      <c r="AO19" s="25"/>
      <c r="AP19" s="25"/>
      <c r="AQ19" s="23"/>
      <c r="BE19" s="204"/>
      <c r="BS19" s="18" t="s">
        <v>34</v>
      </c>
    </row>
    <row r="20" spans="2:71" ht="18.399999999999999" customHeight="1">
      <c r="B20" s="22"/>
      <c r="C20" s="25"/>
      <c r="D20" s="25"/>
      <c r="E20" s="27" t="s">
        <v>36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28</v>
      </c>
      <c r="AL20" s="25"/>
      <c r="AM20" s="25"/>
      <c r="AN20" s="27" t="s">
        <v>5</v>
      </c>
      <c r="AO20" s="25"/>
      <c r="AP20" s="25"/>
      <c r="AQ20" s="23"/>
      <c r="BE20" s="204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04"/>
    </row>
    <row r="22" spans="2:71" ht="15">
      <c r="B22" s="22"/>
      <c r="C22" s="25"/>
      <c r="D22" s="29" t="s">
        <v>37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04"/>
    </row>
    <row r="23" spans="2:71" ht="16.5" customHeight="1">
      <c r="B23" s="22"/>
      <c r="C23" s="25"/>
      <c r="D23" s="25"/>
      <c r="E23" s="210" t="s">
        <v>5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5"/>
      <c r="AP23" s="25"/>
      <c r="AQ23" s="23"/>
      <c r="BE23" s="204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04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04"/>
    </row>
    <row r="26" spans="2:71" ht="14.45" customHeight="1">
      <c r="B26" s="22"/>
      <c r="C26" s="25"/>
      <c r="D26" s="33" t="s">
        <v>38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1">
        <f>ROUND(AG87,2)</f>
        <v>0</v>
      </c>
      <c r="AL26" s="206"/>
      <c r="AM26" s="206"/>
      <c r="AN26" s="206"/>
      <c r="AO26" s="206"/>
      <c r="AP26" s="25"/>
      <c r="AQ26" s="23"/>
      <c r="BE26" s="204"/>
    </row>
    <row r="27" spans="2:71" ht="14.45" customHeight="1">
      <c r="B27" s="22"/>
      <c r="C27" s="25"/>
      <c r="D27" s="33" t="s">
        <v>39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1">
        <f>ROUND(AG90,2)</f>
        <v>0</v>
      </c>
      <c r="AL27" s="211"/>
      <c r="AM27" s="211"/>
      <c r="AN27" s="211"/>
      <c r="AO27" s="211"/>
      <c r="AP27" s="25"/>
      <c r="AQ27" s="23"/>
      <c r="BE27" s="204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04"/>
    </row>
    <row r="29" spans="2:71" s="1" customFormat="1" ht="25.9" customHeight="1">
      <c r="B29" s="34"/>
      <c r="C29" s="35"/>
      <c r="D29" s="37" t="s">
        <v>40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12">
        <f>ROUND(AK26+AK27,2)</f>
        <v>0</v>
      </c>
      <c r="AL29" s="213"/>
      <c r="AM29" s="213"/>
      <c r="AN29" s="213"/>
      <c r="AO29" s="213"/>
      <c r="AP29" s="35"/>
      <c r="AQ29" s="36"/>
      <c r="BE29" s="204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04"/>
    </row>
    <row r="31" spans="2:71" s="2" customFormat="1" ht="14.45" customHeight="1">
      <c r="B31" s="39"/>
      <c r="C31" s="40"/>
      <c r="D31" s="41" t="s">
        <v>41</v>
      </c>
      <c r="E31" s="40"/>
      <c r="F31" s="41" t="s">
        <v>42</v>
      </c>
      <c r="G31" s="40"/>
      <c r="H31" s="40"/>
      <c r="I31" s="40"/>
      <c r="J31" s="40"/>
      <c r="K31" s="40"/>
      <c r="L31" s="194">
        <v>0.2</v>
      </c>
      <c r="M31" s="195"/>
      <c r="N31" s="195"/>
      <c r="O31" s="195"/>
      <c r="P31" s="40"/>
      <c r="Q31" s="40"/>
      <c r="R31" s="40"/>
      <c r="S31" s="40"/>
      <c r="T31" s="43" t="s">
        <v>43</v>
      </c>
      <c r="U31" s="40"/>
      <c r="V31" s="40"/>
      <c r="W31" s="196">
        <f>ROUND(AZ87+SUM(CD91:CD95),2)</f>
        <v>0</v>
      </c>
      <c r="X31" s="195"/>
      <c r="Y31" s="195"/>
      <c r="Z31" s="195"/>
      <c r="AA31" s="195"/>
      <c r="AB31" s="195"/>
      <c r="AC31" s="195"/>
      <c r="AD31" s="195"/>
      <c r="AE31" s="195"/>
      <c r="AF31" s="40"/>
      <c r="AG31" s="40"/>
      <c r="AH31" s="40"/>
      <c r="AI31" s="40"/>
      <c r="AJ31" s="40"/>
      <c r="AK31" s="196">
        <f>ROUND(AV87+SUM(BY91:BY95),2)</f>
        <v>0</v>
      </c>
      <c r="AL31" s="195"/>
      <c r="AM31" s="195"/>
      <c r="AN31" s="195"/>
      <c r="AO31" s="195"/>
      <c r="AP31" s="40"/>
      <c r="AQ31" s="44"/>
      <c r="BE31" s="204"/>
    </row>
    <row r="32" spans="2:71" s="2" customFormat="1" ht="14.45" customHeight="1">
      <c r="B32" s="39"/>
      <c r="C32" s="40"/>
      <c r="D32" s="40"/>
      <c r="E32" s="40"/>
      <c r="F32" s="41" t="s">
        <v>44</v>
      </c>
      <c r="G32" s="40"/>
      <c r="H32" s="40"/>
      <c r="I32" s="40"/>
      <c r="J32" s="40"/>
      <c r="K32" s="40"/>
      <c r="L32" s="194">
        <v>0.2</v>
      </c>
      <c r="M32" s="195"/>
      <c r="N32" s="195"/>
      <c r="O32" s="195"/>
      <c r="P32" s="40"/>
      <c r="Q32" s="40"/>
      <c r="R32" s="40"/>
      <c r="S32" s="40"/>
      <c r="T32" s="43" t="s">
        <v>43</v>
      </c>
      <c r="U32" s="40"/>
      <c r="V32" s="40"/>
      <c r="W32" s="196">
        <f>ROUND(BA87+SUM(CE91:CE95),2)</f>
        <v>0</v>
      </c>
      <c r="X32" s="195"/>
      <c r="Y32" s="195"/>
      <c r="Z32" s="195"/>
      <c r="AA32" s="195"/>
      <c r="AB32" s="195"/>
      <c r="AC32" s="195"/>
      <c r="AD32" s="195"/>
      <c r="AE32" s="195"/>
      <c r="AF32" s="40"/>
      <c r="AG32" s="40"/>
      <c r="AH32" s="40"/>
      <c r="AI32" s="40"/>
      <c r="AJ32" s="40"/>
      <c r="AK32" s="196">
        <f>ROUND(AW87+SUM(BZ91:BZ95),2)</f>
        <v>0</v>
      </c>
      <c r="AL32" s="195"/>
      <c r="AM32" s="195"/>
      <c r="AN32" s="195"/>
      <c r="AO32" s="195"/>
      <c r="AP32" s="40"/>
      <c r="AQ32" s="44"/>
      <c r="BE32" s="204"/>
    </row>
    <row r="33" spans="2:57" s="2" customFormat="1" ht="14.45" hidden="1" customHeight="1">
      <c r="B33" s="39"/>
      <c r="C33" s="40"/>
      <c r="D33" s="40"/>
      <c r="E33" s="40"/>
      <c r="F33" s="41" t="s">
        <v>45</v>
      </c>
      <c r="G33" s="40"/>
      <c r="H33" s="40"/>
      <c r="I33" s="40"/>
      <c r="J33" s="40"/>
      <c r="K33" s="40"/>
      <c r="L33" s="194">
        <v>0.2</v>
      </c>
      <c r="M33" s="195"/>
      <c r="N33" s="195"/>
      <c r="O33" s="195"/>
      <c r="P33" s="40"/>
      <c r="Q33" s="40"/>
      <c r="R33" s="40"/>
      <c r="S33" s="40"/>
      <c r="T33" s="43" t="s">
        <v>43</v>
      </c>
      <c r="U33" s="40"/>
      <c r="V33" s="40"/>
      <c r="W33" s="196">
        <f>ROUND(BB87+SUM(CF91:CF95),2)</f>
        <v>0</v>
      </c>
      <c r="X33" s="195"/>
      <c r="Y33" s="195"/>
      <c r="Z33" s="195"/>
      <c r="AA33" s="195"/>
      <c r="AB33" s="195"/>
      <c r="AC33" s="195"/>
      <c r="AD33" s="195"/>
      <c r="AE33" s="195"/>
      <c r="AF33" s="40"/>
      <c r="AG33" s="40"/>
      <c r="AH33" s="40"/>
      <c r="AI33" s="40"/>
      <c r="AJ33" s="40"/>
      <c r="AK33" s="196">
        <v>0</v>
      </c>
      <c r="AL33" s="195"/>
      <c r="AM33" s="195"/>
      <c r="AN33" s="195"/>
      <c r="AO33" s="195"/>
      <c r="AP33" s="40"/>
      <c r="AQ33" s="44"/>
      <c r="BE33" s="204"/>
    </row>
    <row r="34" spans="2:57" s="2" customFormat="1" ht="14.45" hidden="1" customHeight="1">
      <c r="B34" s="39"/>
      <c r="C34" s="40"/>
      <c r="D34" s="40"/>
      <c r="E34" s="40"/>
      <c r="F34" s="41" t="s">
        <v>46</v>
      </c>
      <c r="G34" s="40"/>
      <c r="H34" s="40"/>
      <c r="I34" s="40"/>
      <c r="J34" s="40"/>
      <c r="K34" s="40"/>
      <c r="L34" s="194">
        <v>0.2</v>
      </c>
      <c r="M34" s="195"/>
      <c r="N34" s="195"/>
      <c r="O34" s="195"/>
      <c r="P34" s="40"/>
      <c r="Q34" s="40"/>
      <c r="R34" s="40"/>
      <c r="S34" s="40"/>
      <c r="T34" s="43" t="s">
        <v>43</v>
      </c>
      <c r="U34" s="40"/>
      <c r="V34" s="40"/>
      <c r="W34" s="196">
        <f>ROUND(BC87+SUM(CG91:CG95),2)</f>
        <v>0</v>
      </c>
      <c r="X34" s="195"/>
      <c r="Y34" s="195"/>
      <c r="Z34" s="195"/>
      <c r="AA34" s="195"/>
      <c r="AB34" s="195"/>
      <c r="AC34" s="195"/>
      <c r="AD34" s="195"/>
      <c r="AE34" s="195"/>
      <c r="AF34" s="40"/>
      <c r="AG34" s="40"/>
      <c r="AH34" s="40"/>
      <c r="AI34" s="40"/>
      <c r="AJ34" s="40"/>
      <c r="AK34" s="196">
        <v>0</v>
      </c>
      <c r="AL34" s="195"/>
      <c r="AM34" s="195"/>
      <c r="AN34" s="195"/>
      <c r="AO34" s="195"/>
      <c r="AP34" s="40"/>
      <c r="AQ34" s="44"/>
      <c r="BE34" s="204"/>
    </row>
    <row r="35" spans="2:57" s="2" customFormat="1" ht="14.45" hidden="1" customHeight="1">
      <c r="B35" s="39"/>
      <c r="C35" s="40"/>
      <c r="D35" s="40"/>
      <c r="E35" s="40"/>
      <c r="F35" s="41" t="s">
        <v>47</v>
      </c>
      <c r="G35" s="40"/>
      <c r="H35" s="40"/>
      <c r="I35" s="40"/>
      <c r="J35" s="40"/>
      <c r="K35" s="40"/>
      <c r="L35" s="194">
        <v>0</v>
      </c>
      <c r="M35" s="195"/>
      <c r="N35" s="195"/>
      <c r="O35" s="195"/>
      <c r="P35" s="40"/>
      <c r="Q35" s="40"/>
      <c r="R35" s="40"/>
      <c r="S35" s="40"/>
      <c r="T35" s="43" t="s">
        <v>43</v>
      </c>
      <c r="U35" s="40"/>
      <c r="V35" s="40"/>
      <c r="W35" s="196">
        <f>ROUND(BD87+SUM(CH91:CH95),2)</f>
        <v>0</v>
      </c>
      <c r="X35" s="195"/>
      <c r="Y35" s="195"/>
      <c r="Z35" s="195"/>
      <c r="AA35" s="195"/>
      <c r="AB35" s="195"/>
      <c r="AC35" s="195"/>
      <c r="AD35" s="195"/>
      <c r="AE35" s="195"/>
      <c r="AF35" s="40"/>
      <c r="AG35" s="40"/>
      <c r="AH35" s="40"/>
      <c r="AI35" s="40"/>
      <c r="AJ35" s="40"/>
      <c r="AK35" s="196">
        <v>0</v>
      </c>
      <c r="AL35" s="195"/>
      <c r="AM35" s="195"/>
      <c r="AN35" s="195"/>
      <c r="AO35" s="195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48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49</v>
      </c>
      <c r="U37" s="47"/>
      <c r="V37" s="47"/>
      <c r="W37" s="47"/>
      <c r="X37" s="197" t="s">
        <v>50</v>
      </c>
      <c r="Y37" s="198"/>
      <c r="Z37" s="198"/>
      <c r="AA37" s="198"/>
      <c r="AB37" s="198"/>
      <c r="AC37" s="47"/>
      <c r="AD37" s="47"/>
      <c r="AE37" s="47"/>
      <c r="AF37" s="47"/>
      <c r="AG37" s="47"/>
      <c r="AH37" s="47"/>
      <c r="AI37" s="47"/>
      <c r="AJ37" s="47"/>
      <c r="AK37" s="199">
        <f>SUM(AK29:AK35)</f>
        <v>0</v>
      </c>
      <c r="AL37" s="198"/>
      <c r="AM37" s="198"/>
      <c r="AN37" s="198"/>
      <c r="AO37" s="200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4"/>
      <c r="C49" s="35"/>
      <c r="D49" s="49" t="s">
        <v>51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52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>
      <c r="B58" s="34"/>
      <c r="C58" s="35"/>
      <c r="D58" s="54" t="s">
        <v>53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54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53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54</v>
      </c>
      <c r="AN58" s="55"/>
      <c r="AO58" s="57"/>
      <c r="AP58" s="35"/>
      <c r="AQ58" s="36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4"/>
      <c r="C60" s="35"/>
      <c r="D60" s="49" t="s">
        <v>55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56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>
      <c r="B69" s="34"/>
      <c r="C69" s="35"/>
      <c r="D69" s="54" t="s">
        <v>53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54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53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54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85" t="s">
        <v>57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21-11-2017-2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87" t="str">
        <f>K6</f>
        <v>STAVEBNÉ ÚPRAVY BUDOVY KULTÚRNO-SPOLOČENSKO- SOCIÁLNEHO CENTRA</v>
      </c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Obec Olováry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>21. 11. 2017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29" t="s">
        <v>25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OBEC OLOVÁRY, OLOVÁRY č. 129, 991 22 BUŠINCE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31</v>
      </c>
      <c r="AJ82" s="35"/>
      <c r="AK82" s="35"/>
      <c r="AL82" s="35"/>
      <c r="AM82" s="189" t="str">
        <f>IF(E17="","",E17)</f>
        <v xml:space="preserve"> </v>
      </c>
      <c r="AN82" s="189"/>
      <c r="AO82" s="189"/>
      <c r="AP82" s="189"/>
      <c r="AQ82" s="36"/>
      <c r="AS82" s="190" t="s">
        <v>58</v>
      </c>
      <c r="AT82" s="191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>
      <c r="B83" s="34"/>
      <c r="C83" s="29" t="s">
        <v>29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35</v>
      </c>
      <c r="AJ83" s="35"/>
      <c r="AK83" s="35"/>
      <c r="AL83" s="35"/>
      <c r="AM83" s="189" t="str">
        <f>IF(E20="","",E20)</f>
        <v>LK real Building, s.r.o., Levice</v>
      </c>
      <c r="AN83" s="189"/>
      <c r="AO83" s="189"/>
      <c r="AP83" s="189"/>
      <c r="AQ83" s="36"/>
      <c r="AS83" s="192"/>
      <c r="AT83" s="193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192"/>
      <c r="AT84" s="193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177" t="s">
        <v>59</v>
      </c>
      <c r="D85" s="178"/>
      <c r="E85" s="178"/>
      <c r="F85" s="178"/>
      <c r="G85" s="178"/>
      <c r="H85" s="74"/>
      <c r="I85" s="179" t="s">
        <v>60</v>
      </c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9" t="s">
        <v>61</v>
      </c>
      <c r="AH85" s="178"/>
      <c r="AI85" s="178"/>
      <c r="AJ85" s="178"/>
      <c r="AK85" s="178"/>
      <c r="AL85" s="178"/>
      <c r="AM85" s="178"/>
      <c r="AN85" s="179" t="s">
        <v>62</v>
      </c>
      <c r="AO85" s="178"/>
      <c r="AP85" s="180"/>
      <c r="AQ85" s="36"/>
      <c r="AS85" s="75" t="s">
        <v>63</v>
      </c>
      <c r="AT85" s="76" t="s">
        <v>64</v>
      </c>
      <c r="AU85" s="76" t="s">
        <v>65</v>
      </c>
      <c r="AV85" s="76" t="s">
        <v>66</v>
      </c>
      <c r="AW85" s="76" t="s">
        <v>67</v>
      </c>
      <c r="AX85" s="76" t="s">
        <v>68</v>
      </c>
      <c r="AY85" s="76" t="s">
        <v>69</v>
      </c>
      <c r="AZ85" s="76" t="s">
        <v>70</v>
      </c>
      <c r="BA85" s="76" t="s">
        <v>71</v>
      </c>
      <c r="BB85" s="76" t="s">
        <v>72</v>
      </c>
      <c r="BC85" s="76" t="s">
        <v>73</v>
      </c>
      <c r="BD85" s="77" t="s">
        <v>74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8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9" t="s">
        <v>75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184">
        <f>ROUND(AG88,2)</f>
        <v>0</v>
      </c>
      <c r="AH87" s="184"/>
      <c r="AI87" s="184"/>
      <c r="AJ87" s="184"/>
      <c r="AK87" s="184"/>
      <c r="AL87" s="184"/>
      <c r="AM87" s="184"/>
      <c r="AN87" s="169">
        <f>SUM(AG87,AT87)</f>
        <v>0</v>
      </c>
      <c r="AO87" s="169"/>
      <c r="AP87" s="169"/>
      <c r="AQ87" s="70"/>
      <c r="AS87" s="81">
        <f>ROUND(AS88,2)</f>
        <v>0</v>
      </c>
      <c r="AT87" s="82">
        <f>ROUND(SUM(AV87:AW87),2)</f>
        <v>0</v>
      </c>
      <c r="AU87" s="83">
        <f>ROUND(AU88,5)</f>
        <v>0</v>
      </c>
      <c r="AV87" s="82">
        <f>ROUND(AZ87*L31,2)</f>
        <v>0</v>
      </c>
      <c r="AW87" s="82">
        <f>ROUND(BA87*L32,2)</f>
        <v>0</v>
      </c>
      <c r="AX87" s="82">
        <f>ROUND(BB87*L31,2)</f>
        <v>0</v>
      </c>
      <c r="AY87" s="82">
        <f>ROUND(BC87*L32,2)</f>
        <v>0</v>
      </c>
      <c r="AZ87" s="82">
        <f>ROUND(AZ88,2)</f>
        <v>0</v>
      </c>
      <c r="BA87" s="82">
        <f>ROUND(BA88,2)</f>
        <v>0</v>
      </c>
      <c r="BB87" s="82">
        <f>ROUND(BB88,2)</f>
        <v>0</v>
      </c>
      <c r="BC87" s="82">
        <f>ROUND(BC88,2)</f>
        <v>0</v>
      </c>
      <c r="BD87" s="84">
        <f>ROUND(BD88,2)</f>
        <v>0</v>
      </c>
      <c r="BS87" s="85" t="s">
        <v>76</v>
      </c>
      <c r="BT87" s="85" t="s">
        <v>77</v>
      </c>
      <c r="BU87" s="86" t="s">
        <v>78</v>
      </c>
      <c r="BV87" s="85" t="s">
        <v>79</v>
      </c>
      <c r="BW87" s="85" t="s">
        <v>80</v>
      </c>
      <c r="BX87" s="85" t="s">
        <v>81</v>
      </c>
    </row>
    <row r="88" spans="1:89" s="5" customFormat="1" ht="31.5" customHeight="1">
      <c r="A88" s="87" t="s">
        <v>82</v>
      </c>
      <c r="B88" s="88"/>
      <c r="C88" s="89"/>
      <c r="D88" s="183" t="s">
        <v>83</v>
      </c>
      <c r="E88" s="183"/>
      <c r="F88" s="183"/>
      <c r="G88" s="183"/>
      <c r="H88" s="183"/>
      <c r="I88" s="90"/>
      <c r="J88" s="183" t="s">
        <v>84</v>
      </c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1">
        <f>'SO-01 - HSV A PSV PRÁCE -...'!M30</f>
        <v>0</v>
      </c>
      <c r="AH88" s="182"/>
      <c r="AI88" s="182"/>
      <c r="AJ88" s="182"/>
      <c r="AK88" s="182"/>
      <c r="AL88" s="182"/>
      <c r="AM88" s="182"/>
      <c r="AN88" s="181">
        <f>SUM(AG88,AT88)</f>
        <v>0</v>
      </c>
      <c r="AO88" s="182"/>
      <c r="AP88" s="182"/>
      <c r="AQ88" s="91"/>
      <c r="AS88" s="92">
        <f>'SO-01 - HSV A PSV PRÁCE -...'!M28</f>
        <v>0</v>
      </c>
      <c r="AT88" s="93">
        <f>ROUND(SUM(AV88:AW88),2)</f>
        <v>0</v>
      </c>
      <c r="AU88" s="94">
        <f>'SO-01 - HSV A PSV PRÁCE -...'!W136</f>
        <v>0</v>
      </c>
      <c r="AV88" s="93">
        <f>'SO-01 - HSV A PSV PRÁCE -...'!M32</f>
        <v>0</v>
      </c>
      <c r="AW88" s="93">
        <f>'SO-01 - HSV A PSV PRÁCE -...'!M33</f>
        <v>0</v>
      </c>
      <c r="AX88" s="93">
        <f>'SO-01 - HSV A PSV PRÁCE -...'!M34</f>
        <v>0</v>
      </c>
      <c r="AY88" s="93">
        <f>'SO-01 - HSV A PSV PRÁCE -...'!M35</f>
        <v>0</v>
      </c>
      <c r="AZ88" s="93">
        <f>'SO-01 - HSV A PSV PRÁCE -...'!H32</f>
        <v>0</v>
      </c>
      <c r="BA88" s="93">
        <f>'SO-01 - HSV A PSV PRÁCE -...'!H33</f>
        <v>0</v>
      </c>
      <c r="BB88" s="93">
        <f>'SO-01 - HSV A PSV PRÁCE -...'!H34</f>
        <v>0</v>
      </c>
      <c r="BC88" s="93">
        <f>'SO-01 - HSV A PSV PRÁCE -...'!H35</f>
        <v>0</v>
      </c>
      <c r="BD88" s="95">
        <f>'SO-01 - HSV A PSV PRÁCE -...'!H36</f>
        <v>0</v>
      </c>
      <c r="BT88" s="96" t="s">
        <v>85</v>
      </c>
      <c r="BV88" s="96" t="s">
        <v>79</v>
      </c>
      <c r="BW88" s="96" t="s">
        <v>86</v>
      </c>
      <c r="BX88" s="96" t="s">
        <v>80</v>
      </c>
    </row>
    <row r="89" spans="1:89">
      <c r="B89" s="22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3"/>
    </row>
    <row r="90" spans="1:89" s="1" customFormat="1" ht="30" customHeight="1">
      <c r="B90" s="34"/>
      <c r="C90" s="79" t="s">
        <v>87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169">
        <f>ROUND(SUM(AG91:AG94),2)</f>
        <v>0</v>
      </c>
      <c r="AH90" s="169"/>
      <c r="AI90" s="169"/>
      <c r="AJ90" s="169"/>
      <c r="AK90" s="169"/>
      <c r="AL90" s="169"/>
      <c r="AM90" s="169"/>
      <c r="AN90" s="169">
        <f>ROUND(SUM(AN91:AN94),2)</f>
        <v>0</v>
      </c>
      <c r="AO90" s="169"/>
      <c r="AP90" s="169"/>
      <c r="AQ90" s="36"/>
      <c r="AS90" s="75" t="s">
        <v>88</v>
      </c>
      <c r="AT90" s="76" t="s">
        <v>89</v>
      </c>
      <c r="AU90" s="76" t="s">
        <v>41</v>
      </c>
      <c r="AV90" s="77" t="s">
        <v>64</v>
      </c>
    </row>
    <row r="91" spans="1:89" s="1" customFormat="1" ht="19.899999999999999" customHeight="1">
      <c r="B91" s="34"/>
      <c r="C91" s="35"/>
      <c r="D91" s="97" t="s">
        <v>90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75">
        <f>ROUND(AG87*AS91,2)</f>
        <v>0</v>
      </c>
      <c r="AH91" s="176"/>
      <c r="AI91" s="176"/>
      <c r="AJ91" s="176"/>
      <c r="AK91" s="176"/>
      <c r="AL91" s="176"/>
      <c r="AM91" s="176"/>
      <c r="AN91" s="176">
        <f>ROUND(AG91+AV91,2)</f>
        <v>0</v>
      </c>
      <c r="AO91" s="176"/>
      <c r="AP91" s="176"/>
      <c r="AQ91" s="36"/>
      <c r="AS91" s="98">
        <v>0</v>
      </c>
      <c r="AT91" s="99" t="s">
        <v>91</v>
      </c>
      <c r="AU91" s="99" t="s">
        <v>42</v>
      </c>
      <c r="AV91" s="100">
        <f>ROUND(IF(AU91="základná",AG91*L31,IF(AU91="znížená",AG91*L32,0)),2)</f>
        <v>0</v>
      </c>
      <c r="BV91" s="18" t="s">
        <v>92</v>
      </c>
      <c r="BY91" s="101">
        <f>IF(AU91="základná",AV91,0)</f>
        <v>0</v>
      </c>
      <c r="BZ91" s="101">
        <f>IF(AU91="znížená",AV91,0)</f>
        <v>0</v>
      </c>
      <c r="CA91" s="101">
        <v>0</v>
      </c>
      <c r="CB91" s="101">
        <v>0</v>
      </c>
      <c r="CC91" s="101">
        <v>0</v>
      </c>
      <c r="CD91" s="101">
        <f>IF(AU91="základná",AG91,0)</f>
        <v>0</v>
      </c>
      <c r="CE91" s="101">
        <f>IF(AU91="znížená",AG91,0)</f>
        <v>0</v>
      </c>
      <c r="CF91" s="101">
        <f>IF(AU91="zákl. prenesená",AG91,0)</f>
        <v>0</v>
      </c>
      <c r="CG91" s="101">
        <f>IF(AU91="zníž. prenesená",AG91,0)</f>
        <v>0</v>
      </c>
      <c r="CH91" s="101">
        <f>IF(AU91="nulová",AG91,0)</f>
        <v>0</v>
      </c>
      <c r="CI91" s="18">
        <f>IF(AU91="základná",1,IF(AU91="znížená",2,IF(AU91="zákl. prenesená",4,IF(AU91="zníž. prenesená",5,3))))</f>
        <v>1</v>
      </c>
      <c r="CJ91" s="18">
        <f>IF(AT91="stavebná časť",1,IF(8891="investičná časť",2,3))</f>
        <v>1</v>
      </c>
      <c r="CK91" s="18" t="str">
        <f>IF(D91="Vyplň vlastné","","x")</f>
        <v>x</v>
      </c>
    </row>
    <row r="92" spans="1:89" s="1" customFormat="1" ht="19.899999999999999" customHeight="1">
      <c r="B92" s="34"/>
      <c r="C92" s="35"/>
      <c r="D92" s="173" t="s">
        <v>93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35"/>
      <c r="AD92" s="35"/>
      <c r="AE92" s="35"/>
      <c r="AF92" s="35"/>
      <c r="AG92" s="175">
        <f>AG87*AS92</f>
        <v>0</v>
      </c>
      <c r="AH92" s="176"/>
      <c r="AI92" s="176"/>
      <c r="AJ92" s="176"/>
      <c r="AK92" s="176"/>
      <c r="AL92" s="176"/>
      <c r="AM92" s="176"/>
      <c r="AN92" s="176">
        <f>AG92+AV92</f>
        <v>0</v>
      </c>
      <c r="AO92" s="176"/>
      <c r="AP92" s="176"/>
      <c r="AQ92" s="36"/>
      <c r="AS92" s="102">
        <v>0</v>
      </c>
      <c r="AT92" s="103" t="s">
        <v>91</v>
      </c>
      <c r="AU92" s="103" t="s">
        <v>42</v>
      </c>
      <c r="AV92" s="104">
        <f>ROUND(IF(AU92="nulová",0,IF(OR(AU92="základná",AU92="zákl. prenesená"),AG92*L31,AG92*L32)),2)</f>
        <v>0</v>
      </c>
      <c r="BV92" s="18" t="s">
        <v>94</v>
      </c>
      <c r="BY92" s="101">
        <f>IF(AU92="základná",AV92,0)</f>
        <v>0</v>
      </c>
      <c r="BZ92" s="101">
        <f>IF(AU92="znížená",AV92,0)</f>
        <v>0</v>
      </c>
      <c r="CA92" s="101">
        <f>IF(AU92="zákl. prenesená",AV92,0)</f>
        <v>0</v>
      </c>
      <c r="CB92" s="101">
        <f>IF(AU92="zníž. prenesená",AV92,0)</f>
        <v>0</v>
      </c>
      <c r="CC92" s="101">
        <f>IF(AU92="nulová",AV92,0)</f>
        <v>0</v>
      </c>
      <c r="CD92" s="101">
        <f>IF(AU92="základná",AG92,0)</f>
        <v>0</v>
      </c>
      <c r="CE92" s="101">
        <f>IF(AU92="znížená",AG92,0)</f>
        <v>0</v>
      </c>
      <c r="CF92" s="101">
        <f>IF(AU92="zákl. prenesená",AG92,0)</f>
        <v>0</v>
      </c>
      <c r="CG92" s="101">
        <f>IF(AU92="zníž. prenesená",AG92,0)</f>
        <v>0</v>
      </c>
      <c r="CH92" s="101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/>
      </c>
    </row>
    <row r="93" spans="1:89" s="1" customFormat="1" ht="19.899999999999999" customHeight="1">
      <c r="B93" s="34"/>
      <c r="C93" s="35"/>
      <c r="D93" s="173" t="s">
        <v>93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35"/>
      <c r="AD93" s="35"/>
      <c r="AE93" s="35"/>
      <c r="AF93" s="35"/>
      <c r="AG93" s="175">
        <f>AG87*AS93</f>
        <v>0</v>
      </c>
      <c r="AH93" s="176"/>
      <c r="AI93" s="176"/>
      <c r="AJ93" s="176"/>
      <c r="AK93" s="176"/>
      <c r="AL93" s="176"/>
      <c r="AM93" s="176"/>
      <c r="AN93" s="176">
        <f>AG93+AV93</f>
        <v>0</v>
      </c>
      <c r="AO93" s="176"/>
      <c r="AP93" s="176"/>
      <c r="AQ93" s="36"/>
      <c r="AS93" s="102">
        <v>0</v>
      </c>
      <c r="AT93" s="103" t="s">
        <v>91</v>
      </c>
      <c r="AU93" s="103" t="s">
        <v>42</v>
      </c>
      <c r="AV93" s="104">
        <f>ROUND(IF(AU93="nulová",0,IF(OR(AU93="základná",AU93="zákl. prenesená"),AG93*L31,AG93*L32)),2)</f>
        <v>0</v>
      </c>
      <c r="BV93" s="18" t="s">
        <v>94</v>
      </c>
      <c r="BY93" s="101">
        <f>IF(AU93="základná",AV93,0)</f>
        <v>0</v>
      </c>
      <c r="BZ93" s="101">
        <f>IF(AU93="znížená",AV93,0)</f>
        <v>0</v>
      </c>
      <c r="CA93" s="101">
        <f>IF(AU93="zákl. prenesená",AV93,0)</f>
        <v>0</v>
      </c>
      <c r="CB93" s="101">
        <f>IF(AU93="zníž. prenesená",AV93,0)</f>
        <v>0</v>
      </c>
      <c r="CC93" s="101">
        <f>IF(AU93="nulová",AV93,0)</f>
        <v>0</v>
      </c>
      <c r="CD93" s="101">
        <f>IF(AU93="základná",AG93,0)</f>
        <v>0</v>
      </c>
      <c r="CE93" s="101">
        <f>IF(AU93="znížená",AG93,0)</f>
        <v>0</v>
      </c>
      <c r="CF93" s="101">
        <f>IF(AU93="zákl. prenesená",AG93,0)</f>
        <v>0</v>
      </c>
      <c r="CG93" s="101">
        <f>IF(AU93="zníž. prenesená",AG93,0)</f>
        <v>0</v>
      </c>
      <c r="CH93" s="101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4"/>
      <c r="C94" s="35"/>
      <c r="D94" s="173" t="s">
        <v>93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35"/>
      <c r="AD94" s="35"/>
      <c r="AE94" s="35"/>
      <c r="AF94" s="35"/>
      <c r="AG94" s="175">
        <f>AG87*AS94</f>
        <v>0</v>
      </c>
      <c r="AH94" s="176"/>
      <c r="AI94" s="176"/>
      <c r="AJ94" s="176"/>
      <c r="AK94" s="176"/>
      <c r="AL94" s="176"/>
      <c r="AM94" s="176"/>
      <c r="AN94" s="176">
        <f>AG94+AV94</f>
        <v>0</v>
      </c>
      <c r="AO94" s="176"/>
      <c r="AP94" s="176"/>
      <c r="AQ94" s="36"/>
      <c r="AS94" s="105">
        <v>0</v>
      </c>
      <c r="AT94" s="106" t="s">
        <v>91</v>
      </c>
      <c r="AU94" s="106" t="s">
        <v>42</v>
      </c>
      <c r="AV94" s="107">
        <f>ROUND(IF(AU94="nulová",0,IF(OR(AU94="základná",AU94="zákl. prenesená"),AG94*L31,AG94*L32)),2)</f>
        <v>0</v>
      </c>
      <c r="BV94" s="18" t="s">
        <v>94</v>
      </c>
      <c r="BY94" s="101">
        <f>IF(AU94="základná",AV94,0)</f>
        <v>0</v>
      </c>
      <c r="BZ94" s="101">
        <f>IF(AU94="znížená",AV94,0)</f>
        <v>0</v>
      </c>
      <c r="CA94" s="101">
        <f>IF(AU94="zákl. prenesená",AV94,0)</f>
        <v>0</v>
      </c>
      <c r="CB94" s="101">
        <f>IF(AU94="zníž. prenesená",AV94,0)</f>
        <v>0</v>
      </c>
      <c r="CC94" s="101">
        <f>IF(AU94="nulová",AV94,0)</f>
        <v>0</v>
      </c>
      <c r="CD94" s="101">
        <f>IF(AU94="základná",AG94,0)</f>
        <v>0</v>
      </c>
      <c r="CE94" s="101">
        <f>IF(AU94="znížená",AG94,0)</f>
        <v>0</v>
      </c>
      <c r="CF94" s="101">
        <f>IF(AU94="zákl. prenesená",AG94,0)</f>
        <v>0</v>
      </c>
      <c r="CG94" s="101">
        <f>IF(AU94="zníž. prenesená",AG94,0)</f>
        <v>0</v>
      </c>
      <c r="CH94" s="101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0.9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6"/>
    </row>
    <row r="96" spans="1:89" s="1" customFormat="1" ht="30" customHeight="1">
      <c r="B96" s="34"/>
      <c r="C96" s="108" t="s">
        <v>95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70">
        <f>ROUND(AG87+AG90,2)</f>
        <v>0</v>
      </c>
      <c r="AH96" s="170"/>
      <c r="AI96" s="170"/>
      <c r="AJ96" s="170"/>
      <c r="AK96" s="170"/>
      <c r="AL96" s="170"/>
      <c r="AM96" s="170"/>
      <c r="AN96" s="170">
        <f>AN87+AN90</f>
        <v>0</v>
      </c>
      <c r="AO96" s="170"/>
      <c r="AP96" s="170"/>
      <c r="AQ96" s="36"/>
    </row>
    <row r="97" spans="2:43" s="1" customFormat="1" ht="6.95" customHeight="1"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60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-01 - HSV A PSV PRÁCE -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63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1"/>
      <c r="C1" s="11"/>
      <c r="D1" s="12" t="s">
        <v>1</v>
      </c>
      <c r="E1" s="11"/>
      <c r="F1" s="13" t="s">
        <v>96</v>
      </c>
      <c r="G1" s="13"/>
      <c r="H1" s="216" t="s">
        <v>97</v>
      </c>
      <c r="I1" s="216"/>
      <c r="J1" s="216"/>
      <c r="K1" s="216"/>
      <c r="L1" s="13" t="s">
        <v>98</v>
      </c>
      <c r="M1" s="11"/>
      <c r="N1" s="11"/>
      <c r="O1" s="12" t="s">
        <v>99</v>
      </c>
      <c r="P1" s="11"/>
      <c r="Q1" s="11"/>
      <c r="R1" s="11"/>
      <c r="S1" s="13" t="s">
        <v>100</v>
      </c>
      <c r="T1" s="13"/>
      <c r="U1" s="110"/>
      <c r="V1" s="110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01" t="s">
        <v>7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S2" s="171" t="s">
        <v>8</v>
      </c>
      <c r="T2" s="172"/>
      <c r="U2" s="172"/>
      <c r="V2" s="172"/>
      <c r="W2" s="172"/>
      <c r="X2" s="172"/>
      <c r="Y2" s="172"/>
      <c r="Z2" s="172"/>
      <c r="AA2" s="172"/>
      <c r="AB2" s="172"/>
      <c r="AC2" s="172"/>
      <c r="AT2" s="18" t="s">
        <v>86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77</v>
      </c>
    </row>
    <row r="4" spans="1:66" ht="36.950000000000003" customHeight="1">
      <c r="B4" s="22"/>
      <c r="C4" s="185" t="s">
        <v>101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37" t="str">
        <f>'Rekapitulácia stavby'!K6</f>
        <v>STAVEBNÉ ÚPRAVY BUDOVY KULTÚRNO-SPOLOČENSKO- SOCIÁLNEHO CENTRA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5"/>
      <c r="R6" s="23"/>
    </row>
    <row r="7" spans="1:66" s="1" customFormat="1" ht="32.85" customHeight="1">
      <c r="B7" s="34"/>
      <c r="C7" s="35"/>
      <c r="D7" s="28" t="s">
        <v>102</v>
      </c>
      <c r="E7" s="35"/>
      <c r="F7" s="207" t="s">
        <v>103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>
      <c r="B9" s="34"/>
      <c r="C9" s="35"/>
      <c r="D9" s="29" t="s">
        <v>21</v>
      </c>
      <c r="E9" s="35"/>
      <c r="F9" s="27" t="s">
        <v>22</v>
      </c>
      <c r="G9" s="35"/>
      <c r="H9" s="35"/>
      <c r="I9" s="35"/>
      <c r="J9" s="35"/>
      <c r="K9" s="35"/>
      <c r="L9" s="35"/>
      <c r="M9" s="29" t="s">
        <v>23</v>
      </c>
      <c r="N9" s="35"/>
      <c r="O9" s="250" t="str">
        <f>'Rekapitulácia stavby'!AN8</f>
        <v>21. 11. 2017</v>
      </c>
      <c r="P9" s="231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25</v>
      </c>
      <c r="E11" s="35"/>
      <c r="F11" s="35"/>
      <c r="G11" s="35"/>
      <c r="H11" s="35"/>
      <c r="I11" s="35"/>
      <c r="J11" s="35"/>
      <c r="K11" s="35"/>
      <c r="L11" s="35"/>
      <c r="M11" s="29" t="s">
        <v>26</v>
      </c>
      <c r="N11" s="35"/>
      <c r="O11" s="205" t="s">
        <v>5</v>
      </c>
      <c r="P11" s="205"/>
      <c r="Q11" s="35"/>
      <c r="R11" s="36"/>
    </row>
    <row r="12" spans="1:66" s="1" customFormat="1" ht="18" customHeight="1">
      <c r="B12" s="34"/>
      <c r="C12" s="35"/>
      <c r="D12" s="35"/>
      <c r="E12" s="27" t="s">
        <v>27</v>
      </c>
      <c r="F12" s="35"/>
      <c r="G12" s="35"/>
      <c r="H12" s="35"/>
      <c r="I12" s="35"/>
      <c r="J12" s="35"/>
      <c r="K12" s="35"/>
      <c r="L12" s="35"/>
      <c r="M12" s="29" t="s">
        <v>28</v>
      </c>
      <c r="N12" s="35"/>
      <c r="O12" s="205" t="s">
        <v>5</v>
      </c>
      <c r="P12" s="205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29</v>
      </c>
      <c r="E14" s="35"/>
      <c r="F14" s="35"/>
      <c r="G14" s="35"/>
      <c r="H14" s="35"/>
      <c r="I14" s="35"/>
      <c r="J14" s="35"/>
      <c r="K14" s="35"/>
      <c r="L14" s="35"/>
      <c r="M14" s="29" t="s">
        <v>26</v>
      </c>
      <c r="N14" s="35"/>
      <c r="O14" s="251" t="s">
        <v>5</v>
      </c>
      <c r="P14" s="205"/>
      <c r="Q14" s="35"/>
      <c r="R14" s="36"/>
    </row>
    <row r="15" spans="1:66" s="1" customFormat="1" ht="18" customHeight="1">
      <c r="B15" s="34"/>
      <c r="C15" s="35"/>
      <c r="D15" s="35"/>
      <c r="E15" s="251" t="s">
        <v>104</v>
      </c>
      <c r="F15" s="252"/>
      <c r="G15" s="252"/>
      <c r="H15" s="252"/>
      <c r="I15" s="252"/>
      <c r="J15" s="252"/>
      <c r="K15" s="252"/>
      <c r="L15" s="252"/>
      <c r="M15" s="29" t="s">
        <v>28</v>
      </c>
      <c r="N15" s="35"/>
      <c r="O15" s="251" t="s">
        <v>5</v>
      </c>
      <c r="P15" s="205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31</v>
      </c>
      <c r="E17" s="35"/>
      <c r="F17" s="35"/>
      <c r="G17" s="35"/>
      <c r="H17" s="35"/>
      <c r="I17" s="35"/>
      <c r="J17" s="35"/>
      <c r="K17" s="35"/>
      <c r="L17" s="35"/>
      <c r="M17" s="29" t="s">
        <v>26</v>
      </c>
      <c r="N17" s="35"/>
      <c r="O17" s="205" t="str">
        <f>IF('Rekapitulácia stavby'!AN16="","",'Rekapitulácia stavby'!AN16)</f>
        <v/>
      </c>
      <c r="P17" s="205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28</v>
      </c>
      <c r="N18" s="35"/>
      <c r="O18" s="205" t="str">
        <f>IF('Rekapitulácia stavby'!AN17="","",'Rekapitulácia stavby'!AN17)</f>
        <v/>
      </c>
      <c r="P18" s="205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35</v>
      </c>
      <c r="E20" s="35"/>
      <c r="F20" s="35"/>
      <c r="G20" s="35"/>
      <c r="H20" s="35"/>
      <c r="I20" s="35"/>
      <c r="J20" s="35"/>
      <c r="K20" s="35"/>
      <c r="L20" s="35"/>
      <c r="M20" s="29" t="s">
        <v>26</v>
      </c>
      <c r="N20" s="35"/>
      <c r="O20" s="205" t="s">
        <v>5</v>
      </c>
      <c r="P20" s="205"/>
      <c r="Q20" s="35"/>
      <c r="R20" s="36"/>
    </row>
    <row r="21" spans="2:18" s="1" customFormat="1" ht="18" customHeight="1">
      <c r="B21" s="34"/>
      <c r="C21" s="35"/>
      <c r="D21" s="35"/>
      <c r="E21" s="27" t="s">
        <v>36</v>
      </c>
      <c r="F21" s="35"/>
      <c r="G21" s="35"/>
      <c r="H21" s="35"/>
      <c r="I21" s="35"/>
      <c r="J21" s="35"/>
      <c r="K21" s="35"/>
      <c r="L21" s="35"/>
      <c r="M21" s="29" t="s">
        <v>28</v>
      </c>
      <c r="N21" s="35"/>
      <c r="O21" s="205" t="s">
        <v>5</v>
      </c>
      <c r="P21" s="205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37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>
      <c r="B24" s="34"/>
      <c r="C24" s="35"/>
      <c r="D24" s="35"/>
      <c r="E24" s="210" t="s">
        <v>5</v>
      </c>
      <c r="F24" s="210"/>
      <c r="G24" s="210"/>
      <c r="H24" s="210"/>
      <c r="I24" s="210"/>
      <c r="J24" s="210"/>
      <c r="K24" s="210"/>
      <c r="L24" s="210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1" t="s">
        <v>105</v>
      </c>
      <c r="E27" s="35"/>
      <c r="F27" s="35"/>
      <c r="G27" s="35"/>
      <c r="H27" s="35"/>
      <c r="I27" s="35"/>
      <c r="J27" s="35"/>
      <c r="K27" s="35"/>
      <c r="L27" s="35"/>
      <c r="M27" s="211">
        <f>N88</f>
        <v>0</v>
      </c>
      <c r="N27" s="211"/>
      <c r="O27" s="211"/>
      <c r="P27" s="211"/>
      <c r="Q27" s="35"/>
      <c r="R27" s="36"/>
    </row>
    <row r="28" spans="2:18" s="1" customFormat="1" ht="14.45" customHeight="1">
      <c r="B28" s="34"/>
      <c r="C28" s="35"/>
      <c r="D28" s="33" t="s">
        <v>90</v>
      </c>
      <c r="E28" s="35"/>
      <c r="F28" s="35"/>
      <c r="G28" s="35"/>
      <c r="H28" s="35"/>
      <c r="I28" s="35"/>
      <c r="J28" s="35"/>
      <c r="K28" s="35"/>
      <c r="L28" s="35"/>
      <c r="M28" s="211">
        <f>N111</f>
        <v>0</v>
      </c>
      <c r="N28" s="211"/>
      <c r="O28" s="211"/>
      <c r="P28" s="211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2" t="s">
        <v>40</v>
      </c>
      <c r="E30" s="35"/>
      <c r="F30" s="35"/>
      <c r="G30" s="35"/>
      <c r="H30" s="35"/>
      <c r="I30" s="35"/>
      <c r="J30" s="35"/>
      <c r="K30" s="35"/>
      <c r="L30" s="35"/>
      <c r="M30" s="249">
        <f>ROUND(M27+M28,2)</f>
        <v>0</v>
      </c>
      <c r="N30" s="236"/>
      <c r="O30" s="236"/>
      <c r="P30" s="236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41</v>
      </c>
      <c r="E32" s="41" t="s">
        <v>42</v>
      </c>
      <c r="F32" s="42">
        <v>0.2</v>
      </c>
      <c r="G32" s="113" t="s">
        <v>43</v>
      </c>
      <c r="H32" s="246">
        <f>(SUM(BE111:BE118)+SUM(BE136:BE261))</f>
        <v>0</v>
      </c>
      <c r="I32" s="236"/>
      <c r="J32" s="236"/>
      <c r="K32" s="35"/>
      <c r="L32" s="35"/>
      <c r="M32" s="246">
        <f>ROUND((SUM(BE111:BE118)+SUM(BE136:BE261)), 2)*F32</f>
        <v>0</v>
      </c>
      <c r="N32" s="236"/>
      <c r="O32" s="236"/>
      <c r="P32" s="236"/>
      <c r="Q32" s="35"/>
      <c r="R32" s="36"/>
    </row>
    <row r="33" spans="2:18" s="1" customFormat="1" ht="14.45" customHeight="1">
      <c r="B33" s="34"/>
      <c r="C33" s="35"/>
      <c r="D33" s="35"/>
      <c r="E33" s="41" t="s">
        <v>44</v>
      </c>
      <c r="F33" s="42">
        <v>0.2</v>
      </c>
      <c r="G33" s="113" t="s">
        <v>43</v>
      </c>
      <c r="H33" s="246">
        <f>(SUM(BF111:BF118)+SUM(BF136:BF261))</f>
        <v>0</v>
      </c>
      <c r="I33" s="236"/>
      <c r="J33" s="236"/>
      <c r="K33" s="35"/>
      <c r="L33" s="35"/>
      <c r="M33" s="246">
        <f>ROUND((SUM(BF111:BF118)+SUM(BF136:BF261)), 2)*F33</f>
        <v>0</v>
      </c>
      <c r="N33" s="236"/>
      <c r="O33" s="236"/>
      <c r="P33" s="236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45</v>
      </c>
      <c r="F34" s="42">
        <v>0.2</v>
      </c>
      <c r="G34" s="113" t="s">
        <v>43</v>
      </c>
      <c r="H34" s="246">
        <f>(SUM(BG111:BG118)+SUM(BG136:BG261))</f>
        <v>0</v>
      </c>
      <c r="I34" s="236"/>
      <c r="J34" s="236"/>
      <c r="K34" s="35"/>
      <c r="L34" s="35"/>
      <c r="M34" s="246">
        <v>0</v>
      </c>
      <c r="N34" s="236"/>
      <c r="O34" s="236"/>
      <c r="P34" s="236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46</v>
      </c>
      <c r="F35" s="42">
        <v>0.2</v>
      </c>
      <c r="G35" s="113" t="s">
        <v>43</v>
      </c>
      <c r="H35" s="246">
        <f>(SUM(BH111:BH118)+SUM(BH136:BH261))</f>
        <v>0</v>
      </c>
      <c r="I35" s="236"/>
      <c r="J35" s="236"/>
      <c r="K35" s="35"/>
      <c r="L35" s="35"/>
      <c r="M35" s="246">
        <v>0</v>
      </c>
      <c r="N35" s="236"/>
      <c r="O35" s="236"/>
      <c r="P35" s="236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47</v>
      </c>
      <c r="F36" s="42">
        <v>0</v>
      </c>
      <c r="G36" s="113" t="s">
        <v>43</v>
      </c>
      <c r="H36" s="246">
        <f>(SUM(BI111:BI118)+SUM(BI136:BI261))</f>
        <v>0</v>
      </c>
      <c r="I36" s="236"/>
      <c r="J36" s="236"/>
      <c r="K36" s="35"/>
      <c r="L36" s="35"/>
      <c r="M36" s="246">
        <v>0</v>
      </c>
      <c r="N36" s="236"/>
      <c r="O36" s="236"/>
      <c r="P36" s="236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109"/>
      <c r="D38" s="114" t="s">
        <v>48</v>
      </c>
      <c r="E38" s="74"/>
      <c r="F38" s="74"/>
      <c r="G38" s="115" t="s">
        <v>49</v>
      </c>
      <c r="H38" s="116" t="s">
        <v>50</v>
      </c>
      <c r="I38" s="74"/>
      <c r="J38" s="74"/>
      <c r="K38" s="74"/>
      <c r="L38" s="247">
        <f>SUM(M30:M36)</f>
        <v>0</v>
      </c>
      <c r="M38" s="247"/>
      <c r="N38" s="247"/>
      <c r="O38" s="247"/>
      <c r="P38" s="248"/>
      <c r="Q38" s="109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4"/>
      <c r="C50" s="35"/>
      <c r="D50" s="49" t="s">
        <v>51</v>
      </c>
      <c r="E50" s="50"/>
      <c r="F50" s="50"/>
      <c r="G50" s="50"/>
      <c r="H50" s="51"/>
      <c r="I50" s="35"/>
      <c r="J50" s="49" t="s">
        <v>52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>
      <c r="B59" s="34"/>
      <c r="C59" s="35"/>
      <c r="D59" s="54" t="s">
        <v>53</v>
      </c>
      <c r="E59" s="55"/>
      <c r="F59" s="55"/>
      <c r="G59" s="56" t="s">
        <v>54</v>
      </c>
      <c r="H59" s="57"/>
      <c r="I59" s="35"/>
      <c r="J59" s="54" t="s">
        <v>53</v>
      </c>
      <c r="K59" s="55"/>
      <c r="L59" s="55"/>
      <c r="M59" s="55"/>
      <c r="N59" s="56" t="s">
        <v>54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4"/>
      <c r="C61" s="35"/>
      <c r="D61" s="49" t="s">
        <v>55</v>
      </c>
      <c r="E61" s="50"/>
      <c r="F61" s="50"/>
      <c r="G61" s="50"/>
      <c r="H61" s="51"/>
      <c r="I61" s="35"/>
      <c r="J61" s="49" t="s">
        <v>56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>
      <c r="B70" s="34"/>
      <c r="C70" s="35"/>
      <c r="D70" s="54" t="s">
        <v>53</v>
      </c>
      <c r="E70" s="55"/>
      <c r="F70" s="55"/>
      <c r="G70" s="56" t="s">
        <v>54</v>
      </c>
      <c r="H70" s="57"/>
      <c r="I70" s="35"/>
      <c r="J70" s="54" t="s">
        <v>53</v>
      </c>
      <c r="K70" s="55"/>
      <c r="L70" s="55"/>
      <c r="M70" s="55"/>
      <c r="N70" s="56" t="s">
        <v>54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85" t="s">
        <v>106</v>
      </c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37" t="str">
        <f>F6</f>
        <v>STAVEBNÉ ÚPRAVY BUDOVY KULTÚRNO-SPOLOČENSKO- SOCIÁLNEHO CENTRA</v>
      </c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35"/>
      <c r="R78" s="36"/>
    </row>
    <row r="79" spans="2:18" s="1" customFormat="1" ht="36.950000000000003" customHeight="1">
      <c r="B79" s="34"/>
      <c r="C79" s="68" t="s">
        <v>102</v>
      </c>
      <c r="D79" s="35"/>
      <c r="E79" s="35"/>
      <c r="F79" s="187" t="str">
        <f>F7</f>
        <v>SO-01 - HSV A PSV PRÁCE - HLAVNÁ BUDOVA</v>
      </c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>Obec Olováry</v>
      </c>
      <c r="G81" s="35"/>
      <c r="H81" s="35"/>
      <c r="I81" s="35"/>
      <c r="J81" s="35"/>
      <c r="K81" s="29" t="s">
        <v>23</v>
      </c>
      <c r="L81" s="35"/>
      <c r="M81" s="231" t="str">
        <f>IF(O9="","",O9)</f>
        <v>21. 11. 2017</v>
      </c>
      <c r="N81" s="231"/>
      <c r="O81" s="231"/>
      <c r="P81" s="231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>
      <c r="B83" s="34"/>
      <c r="C83" s="29" t="s">
        <v>25</v>
      </c>
      <c r="D83" s="35"/>
      <c r="E83" s="35"/>
      <c r="F83" s="27" t="str">
        <f>E12</f>
        <v>OBEC OLOVÁRY, OLOVÁRY č. 129, 991 22 BUŠINCE</v>
      </c>
      <c r="G83" s="35"/>
      <c r="H83" s="35"/>
      <c r="I83" s="35"/>
      <c r="J83" s="35"/>
      <c r="K83" s="29" t="s">
        <v>31</v>
      </c>
      <c r="L83" s="35"/>
      <c r="M83" s="205" t="str">
        <f>E18</f>
        <v xml:space="preserve"> </v>
      </c>
      <c r="N83" s="205"/>
      <c r="O83" s="205"/>
      <c r="P83" s="205"/>
      <c r="Q83" s="205"/>
      <c r="R83" s="36"/>
    </row>
    <row r="84" spans="2:47" s="1" customFormat="1" ht="14.45" customHeight="1">
      <c r="B84" s="34"/>
      <c r="C84" s="29" t="s">
        <v>29</v>
      </c>
      <c r="D84" s="35"/>
      <c r="E84" s="35"/>
      <c r="F84" s="27" t="str">
        <f>IF(E15="","",E15)</f>
        <v>LK real Building s.r.o., Levice</v>
      </c>
      <c r="G84" s="35"/>
      <c r="H84" s="35"/>
      <c r="I84" s="35"/>
      <c r="J84" s="35"/>
      <c r="K84" s="29" t="s">
        <v>35</v>
      </c>
      <c r="L84" s="35"/>
      <c r="M84" s="205" t="str">
        <f>E21</f>
        <v>LK real Building, s.r.o., Levice</v>
      </c>
      <c r="N84" s="205"/>
      <c r="O84" s="205"/>
      <c r="P84" s="205"/>
      <c r="Q84" s="205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44" t="s">
        <v>107</v>
      </c>
      <c r="D86" s="245"/>
      <c r="E86" s="245"/>
      <c r="F86" s="245"/>
      <c r="G86" s="245"/>
      <c r="H86" s="109"/>
      <c r="I86" s="109"/>
      <c r="J86" s="109"/>
      <c r="K86" s="109"/>
      <c r="L86" s="109"/>
      <c r="M86" s="109"/>
      <c r="N86" s="244" t="s">
        <v>108</v>
      </c>
      <c r="O86" s="245"/>
      <c r="P86" s="245"/>
      <c r="Q86" s="245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17" t="s">
        <v>109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69">
        <f>N136</f>
        <v>0</v>
      </c>
      <c r="O88" s="240"/>
      <c r="P88" s="240"/>
      <c r="Q88" s="240"/>
      <c r="R88" s="36"/>
      <c r="AU88" s="18" t="s">
        <v>110</v>
      </c>
    </row>
    <row r="89" spans="2:47" s="6" customFormat="1" ht="24.95" customHeight="1">
      <c r="B89" s="118"/>
      <c r="C89" s="119"/>
      <c r="D89" s="120" t="s">
        <v>111</v>
      </c>
      <c r="E89" s="119"/>
      <c r="F89" s="119"/>
      <c r="G89" s="119"/>
      <c r="H89" s="119"/>
      <c r="I89" s="119"/>
      <c r="J89" s="119"/>
      <c r="K89" s="119"/>
      <c r="L89" s="119"/>
      <c r="M89" s="119"/>
      <c r="N89" s="242">
        <f>N137</f>
        <v>0</v>
      </c>
      <c r="O89" s="243"/>
      <c r="P89" s="243"/>
      <c r="Q89" s="243"/>
      <c r="R89" s="121"/>
    </row>
    <row r="90" spans="2:47" s="7" customFormat="1" ht="19.899999999999999" customHeight="1">
      <c r="B90" s="122"/>
      <c r="C90" s="123"/>
      <c r="D90" s="97" t="s">
        <v>112</v>
      </c>
      <c r="E90" s="123"/>
      <c r="F90" s="123"/>
      <c r="G90" s="123"/>
      <c r="H90" s="123"/>
      <c r="I90" s="123"/>
      <c r="J90" s="123"/>
      <c r="K90" s="123"/>
      <c r="L90" s="123"/>
      <c r="M90" s="123"/>
      <c r="N90" s="176">
        <f>N138</f>
        <v>0</v>
      </c>
      <c r="O90" s="239"/>
      <c r="P90" s="239"/>
      <c r="Q90" s="239"/>
      <c r="R90" s="124"/>
    </row>
    <row r="91" spans="2:47" s="7" customFormat="1" ht="19.899999999999999" customHeight="1">
      <c r="B91" s="122"/>
      <c r="C91" s="123"/>
      <c r="D91" s="97" t="s">
        <v>113</v>
      </c>
      <c r="E91" s="123"/>
      <c r="F91" s="123"/>
      <c r="G91" s="123"/>
      <c r="H91" s="123"/>
      <c r="I91" s="123"/>
      <c r="J91" s="123"/>
      <c r="K91" s="123"/>
      <c r="L91" s="123"/>
      <c r="M91" s="123"/>
      <c r="N91" s="176">
        <f>N141</f>
        <v>0</v>
      </c>
      <c r="O91" s="239"/>
      <c r="P91" s="239"/>
      <c r="Q91" s="239"/>
      <c r="R91" s="124"/>
    </row>
    <row r="92" spans="2:47" s="7" customFormat="1" ht="19.899999999999999" customHeight="1">
      <c r="B92" s="122"/>
      <c r="C92" s="123"/>
      <c r="D92" s="97" t="s">
        <v>114</v>
      </c>
      <c r="E92" s="123"/>
      <c r="F92" s="123"/>
      <c r="G92" s="123"/>
      <c r="H92" s="123"/>
      <c r="I92" s="123"/>
      <c r="J92" s="123"/>
      <c r="K92" s="123"/>
      <c r="L92" s="123"/>
      <c r="M92" s="123"/>
      <c r="N92" s="176">
        <f>N143</f>
        <v>0</v>
      </c>
      <c r="O92" s="239"/>
      <c r="P92" s="239"/>
      <c r="Q92" s="239"/>
      <c r="R92" s="124"/>
    </row>
    <row r="93" spans="2:47" s="7" customFormat="1" ht="19.899999999999999" customHeight="1">
      <c r="B93" s="122"/>
      <c r="C93" s="123"/>
      <c r="D93" s="97" t="s">
        <v>115</v>
      </c>
      <c r="E93" s="123"/>
      <c r="F93" s="123"/>
      <c r="G93" s="123"/>
      <c r="H93" s="123"/>
      <c r="I93" s="123"/>
      <c r="J93" s="123"/>
      <c r="K93" s="123"/>
      <c r="L93" s="123"/>
      <c r="M93" s="123"/>
      <c r="N93" s="176">
        <f>N146</f>
        <v>0</v>
      </c>
      <c r="O93" s="239"/>
      <c r="P93" s="239"/>
      <c r="Q93" s="239"/>
      <c r="R93" s="124"/>
    </row>
    <row r="94" spans="2:47" s="7" customFormat="1" ht="19.899999999999999" customHeight="1">
      <c r="B94" s="122"/>
      <c r="C94" s="123"/>
      <c r="D94" s="97" t="s">
        <v>116</v>
      </c>
      <c r="E94" s="123"/>
      <c r="F94" s="123"/>
      <c r="G94" s="123"/>
      <c r="H94" s="123"/>
      <c r="I94" s="123"/>
      <c r="J94" s="123"/>
      <c r="K94" s="123"/>
      <c r="L94" s="123"/>
      <c r="M94" s="123"/>
      <c r="N94" s="176">
        <f>N163</f>
        <v>0</v>
      </c>
      <c r="O94" s="239"/>
      <c r="P94" s="239"/>
      <c r="Q94" s="239"/>
      <c r="R94" s="124"/>
    </row>
    <row r="95" spans="2:47" s="7" customFormat="1" ht="19.899999999999999" customHeight="1">
      <c r="B95" s="122"/>
      <c r="C95" s="123"/>
      <c r="D95" s="97" t="s">
        <v>117</v>
      </c>
      <c r="E95" s="123"/>
      <c r="F95" s="123"/>
      <c r="G95" s="123"/>
      <c r="H95" s="123"/>
      <c r="I95" s="123"/>
      <c r="J95" s="123"/>
      <c r="K95" s="123"/>
      <c r="L95" s="123"/>
      <c r="M95" s="123"/>
      <c r="N95" s="176">
        <f>N178</f>
        <v>0</v>
      </c>
      <c r="O95" s="239"/>
      <c r="P95" s="239"/>
      <c r="Q95" s="239"/>
      <c r="R95" s="124"/>
    </row>
    <row r="96" spans="2:47" s="6" customFormat="1" ht="24.95" customHeight="1">
      <c r="B96" s="118"/>
      <c r="C96" s="119"/>
      <c r="D96" s="120" t="s">
        <v>118</v>
      </c>
      <c r="E96" s="119"/>
      <c r="F96" s="119"/>
      <c r="G96" s="119"/>
      <c r="H96" s="119"/>
      <c r="I96" s="119"/>
      <c r="J96" s="119"/>
      <c r="K96" s="119"/>
      <c r="L96" s="119"/>
      <c r="M96" s="119"/>
      <c r="N96" s="242">
        <f>N180</f>
        <v>0</v>
      </c>
      <c r="O96" s="243"/>
      <c r="P96" s="243"/>
      <c r="Q96" s="243"/>
      <c r="R96" s="121"/>
    </row>
    <row r="97" spans="2:65" s="7" customFormat="1" ht="19.899999999999999" customHeight="1">
      <c r="B97" s="122"/>
      <c r="C97" s="123"/>
      <c r="D97" s="97" t="s">
        <v>119</v>
      </c>
      <c r="E97" s="123"/>
      <c r="F97" s="123"/>
      <c r="G97" s="123"/>
      <c r="H97" s="123"/>
      <c r="I97" s="123"/>
      <c r="J97" s="123"/>
      <c r="K97" s="123"/>
      <c r="L97" s="123"/>
      <c r="M97" s="123"/>
      <c r="N97" s="176">
        <f>N181</f>
        <v>0</v>
      </c>
      <c r="O97" s="239"/>
      <c r="P97" s="239"/>
      <c r="Q97" s="239"/>
      <c r="R97" s="124"/>
    </row>
    <row r="98" spans="2:65" s="7" customFormat="1" ht="19.899999999999999" customHeight="1">
      <c r="B98" s="122"/>
      <c r="C98" s="123"/>
      <c r="D98" s="97" t="s">
        <v>120</v>
      </c>
      <c r="E98" s="123"/>
      <c r="F98" s="123"/>
      <c r="G98" s="123"/>
      <c r="H98" s="123"/>
      <c r="I98" s="123"/>
      <c r="J98" s="123"/>
      <c r="K98" s="123"/>
      <c r="L98" s="123"/>
      <c r="M98" s="123"/>
      <c r="N98" s="176">
        <f>N184</f>
        <v>0</v>
      </c>
      <c r="O98" s="239"/>
      <c r="P98" s="239"/>
      <c r="Q98" s="239"/>
      <c r="R98" s="124"/>
    </row>
    <row r="99" spans="2:65" s="7" customFormat="1" ht="19.899999999999999" customHeight="1">
      <c r="B99" s="122"/>
      <c r="C99" s="123"/>
      <c r="D99" s="97" t="s">
        <v>121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76">
        <f>N187</f>
        <v>0</v>
      </c>
      <c r="O99" s="239"/>
      <c r="P99" s="239"/>
      <c r="Q99" s="239"/>
      <c r="R99" s="124"/>
    </row>
    <row r="100" spans="2:65" s="7" customFormat="1" ht="19.899999999999999" customHeight="1">
      <c r="B100" s="122"/>
      <c r="C100" s="123"/>
      <c r="D100" s="97" t="s">
        <v>122</v>
      </c>
      <c r="E100" s="123"/>
      <c r="F100" s="123"/>
      <c r="G100" s="123"/>
      <c r="H100" s="123"/>
      <c r="I100" s="123"/>
      <c r="J100" s="123"/>
      <c r="K100" s="123"/>
      <c r="L100" s="123"/>
      <c r="M100" s="123"/>
      <c r="N100" s="176">
        <f>N193</f>
        <v>0</v>
      </c>
      <c r="O100" s="239"/>
      <c r="P100" s="239"/>
      <c r="Q100" s="239"/>
      <c r="R100" s="124"/>
    </row>
    <row r="101" spans="2:65" s="7" customFormat="1" ht="19.899999999999999" customHeight="1">
      <c r="B101" s="122"/>
      <c r="C101" s="123"/>
      <c r="D101" s="97" t="s">
        <v>123</v>
      </c>
      <c r="E101" s="123"/>
      <c r="F101" s="123"/>
      <c r="G101" s="123"/>
      <c r="H101" s="123"/>
      <c r="I101" s="123"/>
      <c r="J101" s="123"/>
      <c r="K101" s="123"/>
      <c r="L101" s="123"/>
      <c r="M101" s="123"/>
      <c r="N101" s="176">
        <f>N205</f>
        <v>0</v>
      </c>
      <c r="O101" s="239"/>
      <c r="P101" s="239"/>
      <c r="Q101" s="239"/>
      <c r="R101" s="124"/>
    </row>
    <row r="102" spans="2:65" s="7" customFormat="1" ht="19.899999999999999" customHeight="1">
      <c r="B102" s="122"/>
      <c r="C102" s="123"/>
      <c r="D102" s="97" t="s">
        <v>124</v>
      </c>
      <c r="E102" s="123"/>
      <c r="F102" s="123"/>
      <c r="G102" s="123"/>
      <c r="H102" s="123"/>
      <c r="I102" s="123"/>
      <c r="J102" s="123"/>
      <c r="K102" s="123"/>
      <c r="L102" s="123"/>
      <c r="M102" s="123"/>
      <c r="N102" s="176">
        <f>N208</f>
        <v>0</v>
      </c>
      <c r="O102" s="239"/>
      <c r="P102" s="239"/>
      <c r="Q102" s="239"/>
      <c r="R102" s="124"/>
    </row>
    <row r="103" spans="2:65" s="7" customFormat="1" ht="19.899999999999999" customHeight="1">
      <c r="B103" s="122"/>
      <c r="C103" s="123"/>
      <c r="D103" s="97" t="s">
        <v>125</v>
      </c>
      <c r="E103" s="123"/>
      <c r="F103" s="123"/>
      <c r="G103" s="123"/>
      <c r="H103" s="123"/>
      <c r="I103" s="123"/>
      <c r="J103" s="123"/>
      <c r="K103" s="123"/>
      <c r="L103" s="123"/>
      <c r="M103" s="123"/>
      <c r="N103" s="176">
        <f>N211</f>
        <v>0</v>
      </c>
      <c r="O103" s="239"/>
      <c r="P103" s="239"/>
      <c r="Q103" s="239"/>
      <c r="R103" s="124"/>
    </row>
    <row r="104" spans="2:65" s="7" customFormat="1" ht="19.899999999999999" customHeight="1">
      <c r="B104" s="122"/>
      <c r="C104" s="123"/>
      <c r="D104" s="97" t="s">
        <v>126</v>
      </c>
      <c r="E104" s="123"/>
      <c r="F104" s="123"/>
      <c r="G104" s="123"/>
      <c r="H104" s="123"/>
      <c r="I104" s="123"/>
      <c r="J104" s="123"/>
      <c r="K104" s="123"/>
      <c r="L104" s="123"/>
      <c r="M104" s="123"/>
      <c r="N104" s="176">
        <f>N213</f>
        <v>0</v>
      </c>
      <c r="O104" s="239"/>
      <c r="P104" s="239"/>
      <c r="Q104" s="239"/>
      <c r="R104" s="124"/>
    </row>
    <row r="105" spans="2:65" s="7" customFormat="1" ht="19.899999999999999" customHeight="1">
      <c r="B105" s="122"/>
      <c r="C105" s="123"/>
      <c r="D105" s="97" t="s">
        <v>127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176">
        <f>N217</f>
        <v>0</v>
      </c>
      <c r="O105" s="239"/>
      <c r="P105" s="239"/>
      <c r="Q105" s="239"/>
      <c r="R105" s="124"/>
    </row>
    <row r="106" spans="2:65" s="7" customFormat="1" ht="19.899999999999999" customHeight="1">
      <c r="B106" s="122"/>
      <c r="C106" s="123"/>
      <c r="D106" s="97" t="s">
        <v>128</v>
      </c>
      <c r="E106" s="123"/>
      <c r="F106" s="123"/>
      <c r="G106" s="123"/>
      <c r="H106" s="123"/>
      <c r="I106" s="123"/>
      <c r="J106" s="123"/>
      <c r="K106" s="123"/>
      <c r="L106" s="123"/>
      <c r="M106" s="123"/>
      <c r="N106" s="176">
        <f>N232</f>
        <v>0</v>
      </c>
      <c r="O106" s="239"/>
      <c r="P106" s="239"/>
      <c r="Q106" s="239"/>
      <c r="R106" s="124"/>
    </row>
    <row r="107" spans="2:65" s="7" customFormat="1" ht="19.899999999999999" customHeight="1">
      <c r="B107" s="122"/>
      <c r="C107" s="123"/>
      <c r="D107" s="97" t="s">
        <v>129</v>
      </c>
      <c r="E107" s="123"/>
      <c r="F107" s="123"/>
      <c r="G107" s="123"/>
      <c r="H107" s="123"/>
      <c r="I107" s="123"/>
      <c r="J107" s="123"/>
      <c r="K107" s="123"/>
      <c r="L107" s="123"/>
      <c r="M107" s="123"/>
      <c r="N107" s="176">
        <f>N250</f>
        <v>0</v>
      </c>
      <c r="O107" s="239"/>
      <c r="P107" s="239"/>
      <c r="Q107" s="239"/>
      <c r="R107" s="124"/>
    </row>
    <row r="108" spans="2:65" s="7" customFormat="1" ht="19.899999999999999" customHeight="1">
      <c r="B108" s="122"/>
      <c r="C108" s="123"/>
      <c r="D108" s="97" t="s">
        <v>130</v>
      </c>
      <c r="E108" s="123"/>
      <c r="F108" s="123"/>
      <c r="G108" s="123"/>
      <c r="H108" s="123"/>
      <c r="I108" s="123"/>
      <c r="J108" s="123"/>
      <c r="K108" s="123"/>
      <c r="L108" s="123"/>
      <c r="M108" s="123"/>
      <c r="N108" s="176">
        <f>N254</f>
        <v>0</v>
      </c>
      <c r="O108" s="239"/>
      <c r="P108" s="239"/>
      <c r="Q108" s="239"/>
      <c r="R108" s="124"/>
    </row>
    <row r="109" spans="2:65" s="7" customFormat="1" ht="19.899999999999999" customHeight="1">
      <c r="B109" s="122"/>
      <c r="C109" s="123"/>
      <c r="D109" s="97" t="s">
        <v>131</v>
      </c>
      <c r="E109" s="123"/>
      <c r="F109" s="123"/>
      <c r="G109" s="123"/>
      <c r="H109" s="123"/>
      <c r="I109" s="123"/>
      <c r="J109" s="123"/>
      <c r="K109" s="123"/>
      <c r="L109" s="123"/>
      <c r="M109" s="123"/>
      <c r="N109" s="176">
        <f>N258</f>
        <v>0</v>
      </c>
      <c r="O109" s="239"/>
      <c r="P109" s="239"/>
      <c r="Q109" s="239"/>
      <c r="R109" s="124"/>
    </row>
    <row r="110" spans="2:65" s="1" customFormat="1" ht="21.75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6"/>
    </row>
    <row r="111" spans="2:65" s="1" customFormat="1" ht="29.25" customHeight="1">
      <c r="B111" s="34"/>
      <c r="C111" s="117" t="s">
        <v>132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240">
        <f>ROUND(N112+N113+N114+N115+N116+N117,2)</f>
        <v>0</v>
      </c>
      <c r="O111" s="241"/>
      <c r="P111" s="241"/>
      <c r="Q111" s="241"/>
      <c r="R111" s="36"/>
      <c r="T111" s="125"/>
      <c r="U111" s="126" t="s">
        <v>41</v>
      </c>
    </row>
    <row r="112" spans="2:65" s="1" customFormat="1" ht="18" customHeight="1">
      <c r="B112" s="127"/>
      <c r="C112" s="128"/>
      <c r="D112" s="173" t="s">
        <v>133</v>
      </c>
      <c r="E112" s="234"/>
      <c r="F112" s="234"/>
      <c r="G112" s="234"/>
      <c r="H112" s="234"/>
      <c r="I112" s="128"/>
      <c r="J112" s="128"/>
      <c r="K112" s="128"/>
      <c r="L112" s="128"/>
      <c r="M112" s="128"/>
      <c r="N112" s="175">
        <f>ROUND(N88*T112,2)</f>
        <v>0</v>
      </c>
      <c r="O112" s="235"/>
      <c r="P112" s="235"/>
      <c r="Q112" s="235"/>
      <c r="R112" s="130"/>
      <c r="S112" s="131"/>
      <c r="T112" s="132"/>
      <c r="U112" s="133" t="s">
        <v>44</v>
      </c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4" t="s">
        <v>134</v>
      </c>
      <c r="AZ112" s="131"/>
      <c r="BA112" s="131"/>
      <c r="BB112" s="131"/>
      <c r="BC112" s="131"/>
      <c r="BD112" s="131"/>
      <c r="BE112" s="135">
        <f t="shared" ref="BE112:BE117" si="0">IF(U112="základná",N112,0)</f>
        <v>0</v>
      </c>
      <c r="BF112" s="135">
        <f t="shared" ref="BF112:BF117" si="1">IF(U112="znížená",N112,0)</f>
        <v>0</v>
      </c>
      <c r="BG112" s="135">
        <f t="shared" ref="BG112:BG117" si="2">IF(U112="zákl. prenesená",N112,0)</f>
        <v>0</v>
      </c>
      <c r="BH112" s="135">
        <f t="shared" ref="BH112:BH117" si="3">IF(U112="zníž. prenesená",N112,0)</f>
        <v>0</v>
      </c>
      <c r="BI112" s="135">
        <f t="shared" ref="BI112:BI117" si="4">IF(U112="nulová",N112,0)</f>
        <v>0</v>
      </c>
      <c r="BJ112" s="134" t="s">
        <v>135</v>
      </c>
      <c r="BK112" s="131"/>
      <c r="BL112" s="131"/>
      <c r="BM112" s="131"/>
    </row>
    <row r="113" spans="2:65" s="1" customFormat="1" ht="18" customHeight="1">
      <c r="B113" s="127"/>
      <c r="C113" s="128"/>
      <c r="D113" s="173" t="s">
        <v>136</v>
      </c>
      <c r="E113" s="234"/>
      <c r="F113" s="234"/>
      <c r="G113" s="234"/>
      <c r="H113" s="234"/>
      <c r="I113" s="128"/>
      <c r="J113" s="128"/>
      <c r="K113" s="128"/>
      <c r="L113" s="128"/>
      <c r="M113" s="128"/>
      <c r="N113" s="175">
        <f>ROUND(N88*T113,2)</f>
        <v>0</v>
      </c>
      <c r="O113" s="235"/>
      <c r="P113" s="235"/>
      <c r="Q113" s="235"/>
      <c r="R113" s="130"/>
      <c r="S113" s="131"/>
      <c r="T113" s="132"/>
      <c r="U113" s="133" t="s">
        <v>44</v>
      </c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4" t="s">
        <v>134</v>
      </c>
      <c r="AZ113" s="131"/>
      <c r="BA113" s="131"/>
      <c r="BB113" s="131"/>
      <c r="BC113" s="131"/>
      <c r="BD113" s="131"/>
      <c r="BE113" s="135">
        <f t="shared" si="0"/>
        <v>0</v>
      </c>
      <c r="BF113" s="135">
        <f t="shared" si="1"/>
        <v>0</v>
      </c>
      <c r="BG113" s="135">
        <f t="shared" si="2"/>
        <v>0</v>
      </c>
      <c r="BH113" s="135">
        <f t="shared" si="3"/>
        <v>0</v>
      </c>
      <c r="BI113" s="135">
        <f t="shared" si="4"/>
        <v>0</v>
      </c>
      <c r="BJ113" s="134" t="s">
        <v>135</v>
      </c>
      <c r="BK113" s="131"/>
      <c r="BL113" s="131"/>
      <c r="BM113" s="131"/>
    </row>
    <row r="114" spans="2:65" s="1" customFormat="1" ht="18" customHeight="1">
      <c r="B114" s="127"/>
      <c r="C114" s="128"/>
      <c r="D114" s="173" t="s">
        <v>137</v>
      </c>
      <c r="E114" s="234"/>
      <c r="F114" s="234"/>
      <c r="G114" s="234"/>
      <c r="H114" s="234"/>
      <c r="I114" s="128"/>
      <c r="J114" s="128"/>
      <c r="K114" s="128"/>
      <c r="L114" s="128"/>
      <c r="M114" s="128"/>
      <c r="N114" s="175">
        <f>ROUND(N88*T114,2)</f>
        <v>0</v>
      </c>
      <c r="O114" s="235"/>
      <c r="P114" s="235"/>
      <c r="Q114" s="235"/>
      <c r="R114" s="130"/>
      <c r="S114" s="131"/>
      <c r="T114" s="132"/>
      <c r="U114" s="133" t="s">
        <v>44</v>
      </c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4" t="s">
        <v>134</v>
      </c>
      <c r="AZ114" s="131"/>
      <c r="BA114" s="131"/>
      <c r="BB114" s="131"/>
      <c r="BC114" s="131"/>
      <c r="BD114" s="131"/>
      <c r="BE114" s="135">
        <f t="shared" si="0"/>
        <v>0</v>
      </c>
      <c r="BF114" s="135">
        <f t="shared" si="1"/>
        <v>0</v>
      </c>
      <c r="BG114" s="135">
        <f t="shared" si="2"/>
        <v>0</v>
      </c>
      <c r="BH114" s="135">
        <f t="shared" si="3"/>
        <v>0</v>
      </c>
      <c r="BI114" s="135">
        <f t="shared" si="4"/>
        <v>0</v>
      </c>
      <c r="BJ114" s="134" t="s">
        <v>135</v>
      </c>
      <c r="BK114" s="131"/>
      <c r="BL114" s="131"/>
      <c r="BM114" s="131"/>
    </row>
    <row r="115" spans="2:65" s="1" customFormat="1" ht="18" customHeight="1">
      <c r="B115" s="127"/>
      <c r="C115" s="128"/>
      <c r="D115" s="173" t="s">
        <v>138</v>
      </c>
      <c r="E115" s="234"/>
      <c r="F115" s="234"/>
      <c r="G115" s="234"/>
      <c r="H115" s="234"/>
      <c r="I115" s="128"/>
      <c r="J115" s="128"/>
      <c r="K115" s="128"/>
      <c r="L115" s="128"/>
      <c r="M115" s="128"/>
      <c r="N115" s="175">
        <f>ROUND(N88*T115,2)</f>
        <v>0</v>
      </c>
      <c r="O115" s="235"/>
      <c r="P115" s="235"/>
      <c r="Q115" s="235"/>
      <c r="R115" s="130"/>
      <c r="S115" s="131"/>
      <c r="T115" s="132"/>
      <c r="U115" s="133" t="s">
        <v>44</v>
      </c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4" t="s">
        <v>134</v>
      </c>
      <c r="AZ115" s="131"/>
      <c r="BA115" s="131"/>
      <c r="BB115" s="131"/>
      <c r="BC115" s="131"/>
      <c r="BD115" s="131"/>
      <c r="BE115" s="135">
        <f t="shared" si="0"/>
        <v>0</v>
      </c>
      <c r="BF115" s="135">
        <f t="shared" si="1"/>
        <v>0</v>
      </c>
      <c r="BG115" s="135">
        <f t="shared" si="2"/>
        <v>0</v>
      </c>
      <c r="BH115" s="135">
        <f t="shared" si="3"/>
        <v>0</v>
      </c>
      <c r="BI115" s="135">
        <f t="shared" si="4"/>
        <v>0</v>
      </c>
      <c r="BJ115" s="134" t="s">
        <v>135</v>
      </c>
      <c r="BK115" s="131"/>
      <c r="BL115" s="131"/>
      <c r="BM115" s="131"/>
    </row>
    <row r="116" spans="2:65" s="1" customFormat="1" ht="18" customHeight="1">
      <c r="B116" s="127"/>
      <c r="C116" s="128"/>
      <c r="D116" s="173" t="s">
        <v>139</v>
      </c>
      <c r="E116" s="234"/>
      <c r="F116" s="234"/>
      <c r="G116" s="234"/>
      <c r="H116" s="234"/>
      <c r="I116" s="128"/>
      <c r="J116" s="128"/>
      <c r="K116" s="128"/>
      <c r="L116" s="128"/>
      <c r="M116" s="128"/>
      <c r="N116" s="175">
        <f>ROUND(N88*T116,2)</f>
        <v>0</v>
      </c>
      <c r="O116" s="235"/>
      <c r="P116" s="235"/>
      <c r="Q116" s="235"/>
      <c r="R116" s="130"/>
      <c r="S116" s="131"/>
      <c r="T116" s="132"/>
      <c r="U116" s="133" t="s">
        <v>44</v>
      </c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4" t="s">
        <v>134</v>
      </c>
      <c r="AZ116" s="131"/>
      <c r="BA116" s="131"/>
      <c r="BB116" s="131"/>
      <c r="BC116" s="131"/>
      <c r="BD116" s="131"/>
      <c r="BE116" s="135">
        <f t="shared" si="0"/>
        <v>0</v>
      </c>
      <c r="BF116" s="135">
        <f t="shared" si="1"/>
        <v>0</v>
      </c>
      <c r="BG116" s="135">
        <f t="shared" si="2"/>
        <v>0</v>
      </c>
      <c r="BH116" s="135">
        <f t="shared" si="3"/>
        <v>0</v>
      </c>
      <c r="BI116" s="135">
        <f t="shared" si="4"/>
        <v>0</v>
      </c>
      <c r="BJ116" s="134" t="s">
        <v>135</v>
      </c>
      <c r="BK116" s="131"/>
      <c r="BL116" s="131"/>
      <c r="BM116" s="131"/>
    </row>
    <row r="117" spans="2:65" s="1" customFormat="1" ht="18" customHeight="1">
      <c r="B117" s="127"/>
      <c r="C117" s="128"/>
      <c r="D117" s="129" t="s">
        <v>140</v>
      </c>
      <c r="E117" s="128"/>
      <c r="F117" s="128"/>
      <c r="G117" s="128"/>
      <c r="H117" s="128"/>
      <c r="I117" s="128"/>
      <c r="J117" s="128"/>
      <c r="K117" s="128"/>
      <c r="L117" s="128"/>
      <c r="M117" s="128"/>
      <c r="N117" s="175">
        <f>ROUND(N88*T117,2)</f>
        <v>0</v>
      </c>
      <c r="O117" s="235"/>
      <c r="P117" s="235"/>
      <c r="Q117" s="235"/>
      <c r="R117" s="130"/>
      <c r="S117" s="131"/>
      <c r="T117" s="136"/>
      <c r="U117" s="137" t="s">
        <v>44</v>
      </c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4" t="s">
        <v>141</v>
      </c>
      <c r="AZ117" s="131"/>
      <c r="BA117" s="131"/>
      <c r="BB117" s="131"/>
      <c r="BC117" s="131"/>
      <c r="BD117" s="131"/>
      <c r="BE117" s="135">
        <f t="shared" si="0"/>
        <v>0</v>
      </c>
      <c r="BF117" s="135">
        <f t="shared" si="1"/>
        <v>0</v>
      </c>
      <c r="BG117" s="135">
        <f t="shared" si="2"/>
        <v>0</v>
      </c>
      <c r="BH117" s="135">
        <f t="shared" si="3"/>
        <v>0</v>
      </c>
      <c r="BI117" s="135">
        <f t="shared" si="4"/>
        <v>0</v>
      </c>
      <c r="BJ117" s="134" t="s">
        <v>135</v>
      </c>
      <c r="BK117" s="131"/>
      <c r="BL117" s="131"/>
      <c r="BM117" s="131"/>
    </row>
    <row r="118" spans="2:65" s="1" customFormat="1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 ht="29.25" customHeight="1">
      <c r="B119" s="34"/>
      <c r="C119" s="108" t="s">
        <v>95</v>
      </c>
      <c r="D119" s="109"/>
      <c r="E119" s="109"/>
      <c r="F119" s="109"/>
      <c r="G119" s="109"/>
      <c r="H119" s="109"/>
      <c r="I119" s="109"/>
      <c r="J119" s="109"/>
      <c r="K119" s="109"/>
      <c r="L119" s="170">
        <f>ROUND(SUM(N88+N111),2)</f>
        <v>0</v>
      </c>
      <c r="M119" s="170"/>
      <c r="N119" s="170"/>
      <c r="O119" s="170"/>
      <c r="P119" s="170"/>
      <c r="Q119" s="170"/>
      <c r="R119" s="36"/>
    </row>
    <row r="120" spans="2:65" s="1" customFormat="1" ht="6.95" customHeight="1">
      <c r="B120" s="58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60"/>
    </row>
    <row r="124" spans="2:65" s="1" customFormat="1" ht="6.95" customHeight="1"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3"/>
    </row>
    <row r="125" spans="2:65" s="1" customFormat="1" ht="36.950000000000003" customHeight="1">
      <c r="B125" s="34"/>
      <c r="C125" s="185" t="s">
        <v>142</v>
      </c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  <c r="Q125" s="236"/>
      <c r="R125" s="36"/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6"/>
    </row>
    <row r="127" spans="2:65" s="1" customFormat="1" ht="30" customHeight="1">
      <c r="B127" s="34"/>
      <c r="C127" s="29" t="s">
        <v>17</v>
      </c>
      <c r="D127" s="35"/>
      <c r="E127" s="35"/>
      <c r="F127" s="237" t="str">
        <f>F6</f>
        <v>STAVEBNÉ ÚPRAVY BUDOVY KULTÚRNO-SPOLOČENSKO- SOCIÁLNEHO CENTRA</v>
      </c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35"/>
      <c r="R127" s="36"/>
    </row>
    <row r="128" spans="2:65" s="1" customFormat="1" ht="36.950000000000003" customHeight="1">
      <c r="B128" s="34"/>
      <c r="C128" s="68" t="s">
        <v>102</v>
      </c>
      <c r="D128" s="35"/>
      <c r="E128" s="35"/>
      <c r="F128" s="187" t="str">
        <f>F7</f>
        <v>SO-01 - HSV A PSV PRÁCE - HLAVNÁ BUDOVA</v>
      </c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35"/>
      <c r="R128" s="36"/>
    </row>
    <row r="129" spans="2:65" s="1" customFormat="1" ht="6.95" customHeigh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6"/>
    </row>
    <row r="130" spans="2:65" s="1" customFormat="1" ht="18" customHeight="1">
      <c r="B130" s="34"/>
      <c r="C130" s="29" t="s">
        <v>21</v>
      </c>
      <c r="D130" s="35"/>
      <c r="E130" s="35"/>
      <c r="F130" s="27" t="str">
        <f>F9</f>
        <v>Obec Olováry</v>
      </c>
      <c r="G130" s="35"/>
      <c r="H130" s="35"/>
      <c r="I130" s="35"/>
      <c r="J130" s="35"/>
      <c r="K130" s="29" t="s">
        <v>23</v>
      </c>
      <c r="L130" s="35"/>
      <c r="M130" s="231" t="str">
        <f>IF(O9="","",O9)</f>
        <v>21. 11. 2017</v>
      </c>
      <c r="N130" s="231"/>
      <c r="O130" s="231"/>
      <c r="P130" s="231"/>
      <c r="Q130" s="35"/>
      <c r="R130" s="36"/>
    </row>
    <row r="131" spans="2:65" s="1" customFormat="1" ht="6.95" customHeight="1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6"/>
    </row>
    <row r="132" spans="2:65" s="1" customFormat="1" ht="15">
      <c r="B132" s="34"/>
      <c r="C132" s="29" t="s">
        <v>25</v>
      </c>
      <c r="D132" s="35"/>
      <c r="E132" s="35"/>
      <c r="F132" s="27" t="str">
        <f>E12</f>
        <v>OBEC OLOVÁRY, OLOVÁRY č. 129, 991 22 BUŠINCE</v>
      </c>
      <c r="G132" s="35"/>
      <c r="H132" s="35"/>
      <c r="I132" s="35"/>
      <c r="J132" s="35"/>
      <c r="K132" s="29" t="s">
        <v>31</v>
      </c>
      <c r="L132" s="35"/>
      <c r="M132" s="205" t="str">
        <f>E18</f>
        <v xml:space="preserve"> </v>
      </c>
      <c r="N132" s="205"/>
      <c r="O132" s="205"/>
      <c r="P132" s="205"/>
      <c r="Q132" s="205"/>
      <c r="R132" s="36"/>
    </row>
    <row r="133" spans="2:65" s="1" customFormat="1" ht="14.45" customHeight="1">
      <c r="B133" s="34"/>
      <c r="C133" s="29" t="s">
        <v>29</v>
      </c>
      <c r="D133" s="35"/>
      <c r="E133" s="35"/>
      <c r="F133" s="27" t="str">
        <f>IF(E15="","",E15)</f>
        <v>LK real Building s.r.o., Levice</v>
      </c>
      <c r="G133" s="35"/>
      <c r="H133" s="35"/>
      <c r="I133" s="35"/>
      <c r="J133" s="35"/>
      <c r="K133" s="29" t="s">
        <v>35</v>
      </c>
      <c r="L133" s="35"/>
      <c r="M133" s="205" t="str">
        <f>E21</f>
        <v>LK real Building, s.r.o., Levice</v>
      </c>
      <c r="N133" s="205"/>
      <c r="O133" s="205"/>
      <c r="P133" s="205"/>
      <c r="Q133" s="205"/>
      <c r="R133" s="36"/>
    </row>
    <row r="134" spans="2:65" s="1" customFormat="1" ht="10.35" customHeight="1">
      <c r="B134" s="3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6"/>
    </row>
    <row r="135" spans="2:65" s="8" customFormat="1" ht="29.25" customHeight="1">
      <c r="B135" s="138"/>
      <c r="C135" s="139" t="s">
        <v>143</v>
      </c>
      <c r="D135" s="140" t="s">
        <v>144</v>
      </c>
      <c r="E135" s="140" t="s">
        <v>59</v>
      </c>
      <c r="F135" s="232" t="s">
        <v>145</v>
      </c>
      <c r="G135" s="232"/>
      <c r="H135" s="232"/>
      <c r="I135" s="232"/>
      <c r="J135" s="140" t="s">
        <v>146</v>
      </c>
      <c r="K135" s="140" t="s">
        <v>147</v>
      </c>
      <c r="L135" s="232" t="s">
        <v>148</v>
      </c>
      <c r="M135" s="232"/>
      <c r="N135" s="232" t="s">
        <v>108</v>
      </c>
      <c r="O135" s="232"/>
      <c r="P135" s="232"/>
      <c r="Q135" s="233"/>
      <c r="R135" s="141"/>
      <c r="T135" s="75" t="s">
        <v>149</v>
      </c>
      <c r="U135" s="76" t="s">
        <v>41</v>
      </c>
      <c r="V135" s="76" t="s">
        <v>150</v>
      </c>
      <c r="W135" s="76" t="s">
        <v>151</v>
      </c>
      <c r="X135" s="76" t="s">
        <v>152</v>
      </c>
      <c r="Y135" s="76" t="s">
        <v>153</v>
      </c>
      <c r="Z135" s="76" t="s">
        <v>154</v>
      </c>
      <c r="AA135" s="77" t="s">
        <v>155</v>
      </c>
    </row>
    <row r="136" spans="2:65" s="1" customFormat="1" ht="29.25" customHeight="1">
      <c r="B136" s="34"/>
      <c r="C136" s="79" t="s">
        <v>105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220">
        <f>BK136</f>
        <v>0</v>
      </c>
      <c r="O136" s="221"/>
      <c r="P136" s="221"/>
      <c r="Q136" s="221"/>
      <c r="R136" s="36"/>
      <c r="T136" s="78"/>
      <c r="U136" s="50"/>
      <c r="V136" s="50"/>
      <c r="W136" s="142">
        <f>W137+W180+W262</f>
        <v>0</v>
      </c>
      <c r="X136" s="50"/>
      <c r="Y136" s="142">
        <f>Y137+Y180+Y262</f>
        <v>0</v>
      </c>
      <c r="Z136" s="50"/>
      <c r="AA136" s="143">
        <f>AA137+AA180+AA262</f>
        <v>0</v>
      </c>
      <c r="AT136" s="18" t="s">
        <v>76</v>
      </c>
      <c r="AU136" s="18" t="s">
        <v>110</v>
      </c>
      <c r="BK136" s="144">
        <f>BK137+BK180+BK262</f>
        <v>0</v>
      </c>
    </row>
    <row r="137" spans="2:65" s="9" customFormat="1" ht="37.35" customHeight="1">
      <c r="B137" s="145"/>
      <c r="C137" s="146"/>
      <c r="D137" s="147" t="s">
        <v>111</v>
      </c>
      <c r="E137" s="147"/>
      <c r="F137" s="147"/>
      <c r="G137" s="147"/>
      <c r="H137" s="147"/>
      <c r="I137" s="147"/>
      <c r="J137" s="147"/>
      <c r="K137" s="147"/>
      <c r="L137" s="147"/>
      <c r="M137" s="147"/>
      <c r="N137" s="222">
        <f>BK137</f>
        <v>0</v>
      </c>
      <c r="O137" s="223"/>
      <c r="P137" s="223"/>
      <c r="Q137" s="223"/>
      <c r="R137" s="148"/>
      <c r="T137" s="149"/>
      <c r="U137" s="146"/>
      <c r="V137" s="146"/>
      <c r="W137" s="150">
        <f>W138+W141+W143+W146+W163+W178</f>
        <v>0</v>
      </c>
      <c r="X137" s="146"/>
      <c r="Y137" s="150">
        <f>Y138+Y141+Y143+Y146+Y163+Y178</f>
        <v>0</v>
      </c>
      <c r="Z137" s="146"/>
      <c r="AA137" s="151">
        <f>AA138+AA141+AA143+AA146+AA163+AA178</f>
        <v>0</v>
      </c>
      <c r="AR137" s="152" t="s">
        <v>85</v>
      </c>
      <c r="AT137" s="153" t="s">
        <v>76</v>
      </c>
      <c r="AU137" s="153" t="s">
        <v>77</v>
      </c>
      <c r="AY137" s="152" t="s">
        <v>156</v>
      </c>
      <c r="BK137" s="154">
        <f>BK138+BK141+BK143+BK146+BK163+BK178</f>
        <v>0</v>
      </c>
    </row>
    <row r="138" spans="2:65" s="9" customFormat="1" ht="19.899999999999999" customHeight="1">
      <c r="B138" s="145"/>
      <c r="C138" s="146"/>
      <c r="D138" s="155" t="s">
        <v>112</v>
      </c>
      <c r="E138" s="155"/>
      <c r="F138" s="155"/>
      <c r="G138" s="155"/>
      <c r="H138" s="155"/>
      <c r="I138" s="155"/>
      <c r="J138" s="155"/>
      <c r="K138" s="155"/>
      <c r="L138" s="155"/>
      <c r="M138" s="155"/>
      <c r="N138" s="224">
        <f>BK138</f>
        <v>0</v>
      </c>
      <c r="O138" s="225"/>
      <c r="P138" s="225"/>
      <c r="Q138" s="225"/>
      <c r="R138" s="148"/>
      <c r="T138" s="149"/>
      <c r="U138" s="146"/>
      <c r="V138" s="146"/>
      <c r="W138" s="150">
        <f>SUM(W139:W140)</f>
        <v>0</v>
      </c>
      <c r="X138" s="146"/>
      <c r="Y138" s="150">
        <f>SUM(Y139:Y140)</f>
        <v>0</v>
      </c>
      <c r="Z138" s="146"/>
      <c r="AA138" s="151">
        <f>SUM(AA139:AA140)</f>
        <v>0</v>
      </c>
      <c r="AR138" s="152" t="s">
        <v>85</v>
      </c>
      <c r="AT138" s="153" t="s">
        <v>76</v>
      </c>
      <c r="AU138" s="153" t="s">
        <v>85</v>
      </c>
      <c r="AY138" s="152" t="s">
        <v>156</v>
      </c>
      <c r="BK138" s="154">
        <f>SUM(BK139:BK140)</f>
        <v>0</v>
      </c>
    </row>
    <row r="139" spans="2:65" s="1" customFormat="1" ht="38.25" customHeight="1">
      <c r="B139" s="127"/>
      <c r="C139" s="156" t="s">
        <v>85</v>
      </c>
      <c r="D139" s="156" t="s">
        <v>157</v>
      </c>
      <c r="E139" s="157" t="s">
        <v>158</v>
      </c>
      <c r="F139" s="217" t="s">
        <v>159</v>
      </c>
      <c r="G139" s="217"/>
      <c r="H139" s="217"/>
      <c r="I139" s="217"/>
      <c r="J139" s="158" t="s">
        <v>160</v>
      </c>
      <c r="K139" s="159">
        <v>1.57</v>
      </c>
      <c r="L139" s="218">
        <v>0</v>
      </c>
      <c r="M139" s="218"/>
      <c r="N139" s="219">
        <f>ROUND(L139*K139,3)</f>
        <v>0</v>
      </c>
      <c r="O139" s="219"/>
      <c r="P139" s="219"/>
      <c r="Q139" s="219"/>
      <c r="R139" s="130"/>
      <c r="T139" s="160" t="s">
        <v>5</v>
      </c>
      <c r="U139" s="43" t="s">
        <v>44</v>
      </c>
      <c r="V139" s="35"/>
      <c r="W139" s="161">
        <f>V139*K139</f>
        <v>0</v>
      </c>
      <c r="X139" s="161">
        <v>0</v>
      </c>
      <c r="Y139" s="161">
        <f>X139*K139</f>
        <v>0</v>
      </c>
      <c r="Z139" s="161">
        <v>0</v>
      </c>
      <c r="AA139" s="162">
        <f>Z139*K139</f>
        <v>0</v>
      </c>
      <c r="AR139" s="18" t="s">
        <v>161</v>
      </c>
      <c r="AT139" s="18" t="s">
        <v>157</v>
      </c>
      <c r="AU139" s="18" t="s">
        <v>135</v>
      </c>
      <c r="AY139" s="18" t="s">
        <v>156</v>
      </c>
      <c r="BE139" s="101">
        <f>IF(U139="základná",N139,0)</f>
        <v>0</v>
      </c>
      <c r="BF139" s="101">
        <f>IF(U139="znížená",N139,0)</f>
        <v>0</v>
      </c>
      <c r="BG139" s="101">
        <f>IF(U139="zákl. prenesená",N139,0)</f>
        <v>0</v>
      </c>
      <c r="BH139" s="101">
        <f>IF(U139="zníž. prenesená",N139,0)</f>
        <v>0</v>
      </c>
      <c r="BI139" s="101">
        <f>IF(U139="nulová",N139,0)</f>
        <v>0</v>
      </c>
      <c r="BJ139" s="18" t="s">
        <v>135</v>
      </c>
      <c r="BK139" s="163">
        <f>ROUND(L139*K139,3)</f>
        <v>0</v>
      </c>
      <c r="BL139" s="18" t="s">
        <v>161</v>
      </c>
      <c r="BM139" s="18" t="s">
        <v>135</v>
      </c>
    </row>
    <row r="140" spans="2:65" s="1" customFormat="1" ht="25.5" customHeight="1">
      <c r="B140" s="127"/>
      <c r="C140" s="156" t="s">
        <v>135</v>
      </c>
      <c r="D140" s="156" t="s">
        <v>157</v>
      </c>
      <c r="E140" s="157" t="s">
        <v>162</v>
      </c>
      <c r="F140" s="217" t="s">
        <v>163</v>
      </c>
      <c r="G140" s="217"/>
      <c r="H140" s="217"/>
      <c r="I140" s="217"/>
      <c r="J140" s="158" t="s">
        <v>164</v>
      </c>
      <c r="K140" s="159">
        <v>7.5</v>
      </c>
      <c r="L140" s="218">
        <v>0</v>
      </c>
      <c r="M140" s="218"/>
      <c r="N140" s="219">
        <f>ROUND(L140*K140,3)</f>
        <v>0</v>
      </c>
      <c r="O140" s="219"/>
      <c r="P140" s="219"/>
      <c r="Q140" s="219"/>
      <c r="R140" s="130"/>
      <c r="T140" s="160" t="s">
        <v>5</v>
      </c>
      <c r="U140" s="43" t="s">
        <v>44</v>
      </c>
      <c r="V140" s="35"/>
      <c r="W140" s="161">
        <f>V140*K140</f>
        <v>0</v>
      </c>
      <c r="X140" s="161">
        <v>0</v>
      </c>
      <c r="Y140" s="161">
        <f>X140*K140</f>
        <v>0</v>
      </c>
      <c r="Z140" s="161">
        <v>0</v>
      </c>
      <c r="AA140" s="162">
        <f>Z140*K140</f>
        <v>0</v>
      </c>
      <c r="AR140" s="18" t="s">
        <v>161</v>
      </c>
      <c r="AT140" s="18" t="s">
        <v>157</v>
      </c>
      <c r="AU140" s="18" t="s">
        <v>135</v>
      </c>
      <c r="AY140" s="18" t="s">
        <v>156</v>
      </c>
      <c r="BE140" s="101">
        <f>IF(U140="základná",N140,0)</f>
        <v>0</v>
      </c>
      <c r="BF140" s="101">
        <f>IF(U140="znížená",N140,0)</f>
        <v>0</v>
      </c>
      <c r="BG140" s="101">
        <f>IF(U140="zákl. prenesená",N140,0)</f>
        <v>0</v>
      </c>
      <c r="BH140" s="101">
        <f>IF(U140="zníž. prenesená",N140,0)</f>
        <v>0</v>
      </c>
      <c r="BI140" s="101">
        <f>IF(U140="nulová",N140,0)</f>
        <v>0</v>
      </c>
      <c r="BJ140" s="18" t="s">
        <v>135</v>
      </c>
      <c r="BK140" s="163">
        <f>ROUND(L140*K140,3)</f>
        <v>0</v>
      </c>
      <c r="BL140" s="18" t="s">
        <v>161</v>
      </c>
      <c r="BM140" s="18" t="s">
        <v>161</v>
      </c>
    </row>
    <row r="141" spans="2:65" s="9" customFormat="1" ht="29.85" customHeight="1">
      <c r="B141" s="145"/>
      <c r="C141" s="146"/>
      <c r="D141" s="155" t="s">
        <v>113</v>
      </c>
      <c r="E141" s="155"/>
      <c r="F141" s="155"/>
      <c r="G141" s="155"/>
      <c r="H141" s="155"/>
      <c r="I141" s="155"/>
      <c r="J141" s="155"/>
      <c r="K141" s="155"/>
      <c r="L141" s="155"/>
      <c r="M141" s="155"/>
      <c r="N141" s="226">
        <f>BK141</f>
        <v>0</v>
      </c>
      <c r="O141" s="227"/>
      <c r="P141" s="227"/>
      <c r="Q141" s="227"/>
      <c r="R141" s="148"/>
      <c r="T141" s="149"/>
      <c r="U141" s="146"/>
      <c r="V141" s="146"/>
      <c r="W141" s="150">
        <f>W142</f>
        <v>0</v>
      </c>
      <c r="X141" s="146"/>
      <c r="Y141" s="150">
        <f>Y142</f>
        <v>0</v>
      </c>
      <c r="Z141" s="146"/>
      <c r="AA141" s="151">
        <f>AA142</f>
        <v>0</v>
      </c>
      <c r="AR141" s="152" t="s">
        <v>85</v>
      </c>
      <c r="AT141" s="153" t="s">
        <v>76</v>
      </c>
      <c r="AU141" s="153" t="s">
        <v>85</v>
      </c>
      <c r="AY141" s="152" t="s">
        <v>156</v>
      </c>
      <c r="BK141" s="154">
        <f>BK142</f>
        <v>0</v>
      </c>
    </row>
    <row r="142" spans="2:65" s="1" customFormat="1" ht="38.25" customHeight="1">
      <c r="B142" s="127"/>
      <c r="C142" s="156" t="s">
        <v>165</v>
      </c>
      <c r="D142" s="156" t="s">
        <v>157</v>
      </c>
      <c r="E142" s="157" t="s">
        <v>166</v>
      </c>
      <c r="F142" s="217" t="s">
        <v>167</v>
      </c>
      <c r="G142" s="217"/>
      <c r="H142" s="217"/>
      <c r="I142" s="217"/>
      <c r="J142" s="158" t="s">
        <v>164</v>
      </c>
      <c r="K142" s="159">
        <v>10.5</v>
      </c>
      <c r="L142" s="218">
        <v>0</v>
      </c>
      <c r="M142" s="218"/>
      <c r="N142" s="219">
        <f>ROUND(L142*K142,3)</f>
        <v>0</v>
      </c>
      <c r="O142" s="219"/>
      <c r="P142" s="219"/>
      <c r="Q142" s="219"/>
      <c r="R142" s="130"/>
      <c r="T142" s="160" t="s">
        <v>5</v>
      </c>
      <c r="U142" s="43" t="s">
        <v>44</v>
      </c>
      <c r="V142" s="35"/>
      <c r="W142" s="161">
        <f>V142*K142</f>
        <v>0</v>
      </c>
      <c r="X142" s="161">
        <v>0</v>
      </c>
      <c r="Y142" s="161">
        <f>X142*K142</f>
        <v>0</v>
      </c>
      <c r="Z142" s="161">
        <v>0</v>
      </c>
      <c r="AA142" s="162">
        <f>Z142*K142</f>
        <v>0</v>
      </c>
      <c r="AR142" s="18" t="s">
        <v>161</v>
      </c>
      <c r="AT142" s="18" t="s">
        <v>157</v>
      </c>
      <c r="AU142" s="18" t="s">
        <v>135</v>
      </c>
      <c r="AY142" s="18" t="s">
        <v>156</v>
      </c>
      <c r="BE142" s="101">
        <f>IF(U142="základná",N142,0)</f>
        <v>0</v>
      </c>
      <c r="BF142" s="101">
        <f>IF(U142="znížená",N142,0)</f>
        <v>0</v>
      </c>
      <c r="BG142" s="101">
        <f>IF(U142="zákl. prenesená",N142,0)</f>
        <v>0</v>
      </c>
      <c r="BH142" s="101">
        <f>IF(U142="zníž. prenesená",N142,0)</f>
        <v>0</v>
      </c>
      <c r="BI142" s="101">
        <f>IF(U142="nulová",N142,0)</f>
        <v>0</v>
      </c>
      <c r="BJ142" s="18" t="s">
        <v>135</v>
      </c>
      <c r="BK142" s="163">
        <f>ROUND(L142*K142,3)</f>
        <v>0</v>
      </c>
      <c r="BL142" s="18" t="s">
        <v>161</v>
      </c>
      <c r="BM142" s="18" t="s">
        <v>168</v>
      </c>
    </row>
    <row r="143" spans="2:65" s="9" customFormat="1" ht="29.85" customHeight="1">
      <c r="B143" s="145"/>
      <c r="C143" s="146"/>
      <c r="D143" s="155" t="s">
        <v>114</v>
      </c>
      <c r="E143" s="155"/>
      <c r="F143" s="155"/>
      <c r="G143" s="155"/>
      <c r="H143" s="155"/>
      <c r="I143" s="155"/>
      <c r="J143" s="155"/>
      <c r="K143" s="155"/>
      <c r="L143" s="155"/>
      <c r="M143" s="155"/>
      <c r="N143" s="226">
        <f>BK143</f>
        <v>0</v>
      </c>
      <c r="O143" s="227"/>
      <c r="P143" s="227"/>
      <c r="Q143" s="227"/>
      <c r="R143" s="148"/>
      <c r="T143" s="149"/>
      <c r="U143" s="146"/>
      <c r="V143" s="146"/>
      <c r="W143" s="150">
        <f>SUM(W144:W145)</f>
        <v>0</v>
      </c>
      <c r="X143" s="146"/>
      <c r="Y143" s="150">
        <f>SUM(Y144:Y145)</f>
        <v>0</v>
      </c>
      <c r="Z143" s="146"/>
      <c r="AA143" s="151">
        <f>SUM(AA144:AA145)</f>
        <v>0</v>
      </c>
      <c r="AR143" s="152" t="s">
        <v>85</v>
      </c>
      <c r="AT143" s="153" t="s">
        <v>76</v>
      </c>
      <c r="AU143" s="153" t="s">
        <v>85</v>
      </c>
      <c r="AY143" s="152" t="s">
        <v>156</v>
      </c>
      <c r="BK143" s="154">
        <f>SUM(BK144:BK145)</f>
        <v>0</v>
      </c>
    </row>
    <row r="144" spans="2:65" s="1" customFormat="1" ht="25.5" customHeight="1">
      <c r="B144" s="127"/>
      <c r="C144" s="156" t="s">
        <v>161</v>
      </c>
      <c r="D144" s="156" t="s">
        <v>157</v>
      </c>
      <c r="E144" s="157" t="s">
        <v>169</v>
      </c>
      <c r="F144" s="217" t="s">
        <v>170</v>
      </c>
      <c r="G144" s="217"/>
      <c r="H144" s="217"/>
      <c r="I144" s="217"/>
      <c r="J144" s="158" t="s">
        <v>164</v>
      </c>
      <c r="K144" s="159">
        <v>22.6</v>
      </c>
      <c r="L144" s="218">
        <v>0</v>
      </c>
      <c r="M144" s="218"/>
      <c r="N144" s="219">
        <f>ROUND(L144*K144,3)</f>
        <v>0</v>
      </c>
      <c r="O144" s="219"/>
      <c r="P144" s="219"/>
      <c r="Q144" s="219"/>
      <c r="R144" s="130"/>
      <c r="T144" s="160" t="s">
        <v>5</v>
      </c>
      <c r="U144" s="43" t="s">
        <v>44</v>
      </c>
      <c r="V144" s="35"/>
      <c r="W144" s="161">
        <f>V144*K144</f>
        <v>0</v>
      </c>
      <c r="X144" s="161">
        <v>0</v>
      </c>
      <c r="Y144" s="161">
        <f>X144*K144</f>
        <v>0</v>
      </c>
      <c r="Z144" s="161">
        <v>0</v>
      </c>
      <c r="AA144" s="162">
        <f>Z144*K144</f>
        <v>0</v>
      </c>
      <c r="AR144" s="18" t="s">
        <v>161</v>
      </c>
      <c r="AT144" s="18" t="s">
        <v>157</v>
      </c>
      <c r="AU144" s="18" t="s">
        <v>135</v>
      </c>
      <c r="AY144" s="18" t="s">
        <v>156</v>
      </c>
      <c r="BE144" s="101">
        <f>IF(U144="základná",N144,0)</f>
        <v>0</v>
      </c>
      <c r="BF144" s="101">
        <f>IF(U144="znížená",N144,0)</f>
        <v>0</v>
      </c>
      <c r="BG144" s="101">
        <f>IF(U144="zákl. prenesená",N144,0)</f>
        <v>0</v>
      </c>
      <c r="BH144" s="101">
        <f>IF(U144="zníž. prenesená",N144,0)</f>
        <v>0</v>
      </c>
      <c r="BI144" s="101">
        <f>IF(U144="nulová",N144,0)</f>
        <v>0</v>
      </c>
      <c r="BJ144" s="18" t="s">
        <v>135</v>
      </c>
      <c r="BK144" s="163">
        <f>ROUND(L144*K144,3)</f>
        <v>0</v>
      </c>
      <c r="BL144" s="18" t="s">
        <v>161</v>
      </c>
      <c r="BM144" s="18" t="s">
        <v>171</v>
      </c>
    </row>
    <row r="145" spans="2:65" s="1" customFormat="1" ht="25.5" customHeight="1">
      <c r="B145" s="127"/>
      <c r="C145" s="164" t="s">
        <v>172</v>
      </c>
      <c r="D145" s="164" t="s">
        <v>173</v>
      </c>
      <c r="E145" s="165" t="s">
        <v>174</v>
      </c>
      <c r="F145" s="228" t="s">
        <v>175</v>
      </c>
      <c r="G145" s="228"/>
      <c r="H145" s="228"/>
      <c r="I145" s="228"/>
      <c r="J145" s="166" t="s">
        <v>164</v>
      </c>
      <c r="K145" s="167">
        <v>22.6</v>
      </c>
      <c r="L145" s="229">
        <v>0</v>
      </c>
      <c r="M145" s="229"/>
      <c r="N145" s="230">
        <f>ROUND(L145*K145,3)</f>
        <v>0</v>
      </c>
      <c r="O145" s="219"/>
      <c r="P145" s="219"/>
      <c r="Q145" s="219"/>
      <c r="R145" s="130"/>
      <c r="T145" s="160" t="s">
        <v>5</v>
      </c>
      <c r="U145" s="43" t="s">
        <v>44</v>
      </c>
      <c r="V145" s="35"/>
      <c r="W145" s="161">
        <f>V145*K145</f>
        <v>0</v>
      </c>
      <c r="X145" s="161">
        <v>0</v>
      </c>
      <c r="Y145" s="161">
        <f>X145*K145</f>
        <v>0</v>
      </c>
      <c r="Z145" s="161">
        <v>0</v>
      </c>
      <c r="AA145" s="162">
        <f>Z145*K145</f>
        <v>0</v>
      </c>
      <c r="AR145" s="18" t="s">
        <v>171</v>
      </c>
      <c r="AT145" s="18" t="s">
        <v>173</v>
      </c>
      <c r="AU145" s="18" t="s">
        <v>135</v>
      </c>
      <c r="AY145" s="18" t="s">
        <v>156</v>
      </c>
      <c r="BE145" s="101">
        <f>IF(U145="základná",N145,0)</f>
        <v>0</v>
      </c>
      <c r="BF145" s="101">
        <f>IF(U145="znížená",N145,0)</f>
        <v>0</v>
      </c>
      <c r="BG145" s="101">
        <f>IF(U145="zákl. prenesená",N145,0)</f>
        <v>0</v>
      </c>
      <c r="BH145" s="101">
        <f>IF(U145="zníž. prenesená",N145,0)</f>
        <v>0</v>
      </c>
      <c r="BI145" s="101">
        <f>IF(U145="nulová",N145,0)</f>
        <v>0</v>
      </c>
      <c r="BJ145" s="18" t="s">
        <v>135</v>
      </c>
      <c r="BK145" s="163">
        <f>ROUND(L145*K145,3)</f>
        <v>0</v>
      </c>
      <c r="BL145" s="18" t="s">
        <v>161</v>
      </c>
      <c r="BM145" s="18" t="s">
        <v>176</v>
      </c>
    </row>
    <row r="146" spans="2:65" s="9" customFormat="1" ht="29.85" customHeight="1">
      <c r="B146" s="145"/>
      <c r="C146" s="146"/>
      <c r="D146" s="155" t="s">
        <v>115</v>
      </c>
      <c r="E146" s="155"/>
      <c r="F146" s="155"/>
      <c r="G146" s="155"/>
      <c r="H146" s="155"/>
      <c r="I146" s="155"/>
      <c r="J146" s="155"/>
      <c r="K146" s="155"/>
      <c r="L146" s="155"/>
      <c r="M146" s="155"/>
      <c r="N146" s="226">
        <f>BK146</f>
        <v>0</v>
      </c>
      <c r="O146" s="227"/>
      <c r="P146" s="227"/>
      <c r="Q146" s="227"/>
      <c r="R146" s="148"/>
      <c r="T146" s="149"/>
      <c r="U146" s="146"/>
      <c r="V146" s="146"/>
      <c r="W146" s="150">
        <f>SUM(W147:W162)</f>
        <v>0</v>
      </c>
      <c r="X146" s="146"/>
      <c r="Y146" s="150">
        <f>SUM(Y147:Y162)</f>
        <v>0</v>
      </c>
      <c r="Z146" s="146"/>
      <c r="AA146" s="151">
        <f>SUM(AA147:AA162)</f>
        <v>0</v>
      </c>
      <c r="AR146" s="152" t="s">
        <v>85</v>
      </c>
      <c r="AT146" s="153" t="s">
        <v>76</v>
      </c>
      <c r="AU146" s="153" t="s">
        <v>85</v>
      </c>
      <c r="AY146" s="152" t="s">
        <v>156</v>
      </c>
      <c r="BK146" s="154">
        <f>SUM(BK147:BK162)</f>
        <v>0</v>
      </c>
    </row>
    <row r="147" spans="2:65" s="1" customFormat="1" ht="25.5" customHeight="1">
      <c r="B147" s="127"/>
      <c r="C147" s="156" t="s">
        <v>168</v>
      </c>
      <c r="D147" s="156" t="s">
        <v>157</v>
      </c>
      <c r="E147" s="157" t="s">
        <v>177</v>
      </c>
      <c r="F147" s="217" t="s">
        <v>178</v>
      </c>
      <c r="G147" s="217"/>
      <c r="H147" s="217"/>
      <c r="I147" s="217"/>
      <c r="J147" s="158" t="s">
        <v>164</v>
      </c>
      <c r="K147" s="159">
        <v>20.7</v>
      </c>
      <c r="L147" s="218">
        <v>0</v>
      </c>
      <c r="M147" s="218"/>
      <c r="N147" s="219">
        <f t="shared" ref="N147:N162" si="5">ROUND(L147*K147,3)</f>
        <v>0</v>
      </c>
      <c r="O147" s="219"/>
      <c r="P147" s="219"/>
      <c r="Q147" s="219"/>
      <c r="R147" s="130"/>
      <c r="T147" s="160" t="s">
        <v>5</v>
      </c>
      <c r="U147" s="43" t="s">
        <v>44</v>
      </c>
      <c r="V147" s="35"/>
      <c r="W147" s="161">
        <f t="shared" ref="W147:W162" si="6">V147*K147</f>
        <v>0</v>
      </c>
      <c r="X147" s="161">
        <v>0</v>
      </c>
      <c r="Y147" s="161">
        <f t="shared" ref="Y147:Y162" si="7">X147*K147</f>
        <v>0</v>
      </c>
      <c r="Z147" s="161">
        <v>0</v>
      </c>
      <c r="AA147" s="162">
        <f t="shared" ref="AA147:AA162" si="8">Z147*K147</f>
        <v>0</v>
      </c>
      <c r="AR147" s="18" t="s">
        <v>161</v>
      </c>
      <c r="AT147" s="18" t="s">
        <v>157</v>
      </c>
      <c r="AU147" s="18" t="s">
        <v>135</v>
      </c>
      <c r="AY147" s="18" t="s">
        <v>156</v>
      </c>
      <c r="BE147" s="101">
        <f t="shared" ref="BE147:BE162" si="9">IF(U147="základná",N147,0)</f>
        <v>0</v>
      </c>
      <c r="BF147" s="101">
        <f t="shared" ref="BF147:BF162" si="10">IF(U147="znížená",N147,0)</f>
        <v>0</v>
      </c>
      <c r="BG147" s="101">
        <f t="shared" ref="BG147:BG162" si="11">IF(U147="zákl. prenesená",N147,0)</f>
        <v>0</v>
      </c>
      <c r="BH147" s="101">
        <f t="shared" ref="BH147:BH162" si="12">IF(U147="zníž. prenesená",N147,0)</f>
        <v>0</v>
      </c>
      <c r="BI147" s="101">
        <f t="shared" ref="BI147:BI162" si="13">IF(U147="nulová",N147,0)</f>
        <v>0</v>
      </c>
      <c r="BJ147" s="18" t="s">
        <v>135</v>
      </c>
      <c r="BK147" s="163">
        <f t="shared" ref="BK147:BK162" si="14">ROUND(L147*K147,3)</f>
        <v>0</v>
      </c>
      <c r="BL147" s="18" t="s">
        <v>161</v>
      </c>
      <c r="BM147" s="18" t="s">
        <v>179</v>
      </c>
    </row>
    <row r="148" spans="2:65" s="1" customFormat="1" ht="38.25" customHeight="1">
      <c r="B148" s="127"/>
      <c r="C148" s="156" t="s">
        <v>180</v>
      </c>
      <c r="D148" s="156" t="s">
        <v>157</v>
      </c>
      <c r="E148" s="157" t="s">
        <v>181</v>
      </c>
      <c r="F148" s="217" t="s">
        <v>182</v>
      </c>
      <c r="G148" s="217"/>
      <c r="H148" s="217"/>
      <c r="I148" s="217"/>
      <c r="J148" s="158" t="s">
        <v>164</v>
      </c>
      <c r="K148" s="159">
        <v>25.58</v>
      </c>
      <c r="L148" s="218">
        <v>0</v>
      </c>
      <c r="M148" s="218"/>
      <c r="N148" s="219">
        <f t="shared" si="5"/>
        <v>0</v>
      </c>
      <c r="O148" s="219"/>
      <c r="P148" s="219"/>
      <c r="Q148" s="219"/>
      <c r="R148" s="130"/>
      <c r="T148" s="160" t="s">
        <v>5</v>
      </c>
      <c r="U148" s="43" t="s">
        <v>44</v>
      </c>
      <c r="V148" s="35"/>
      <c r="W148" s="161">
        <f t="shared" si="6"/>
        <v>0</v>
      </c>
      <c r="X148" s="161">
        <v>0</v>
      </c>
      <c r="Y148" s="161">
        <f t="shared" si="7"/>
        <v>0</v>
      </c>
      <c r="Z148" s="161">
        <v>0</v>
      </c>
      <c r="AA148" s="162">
        <f t="shared" si="8"/>
        <v>0</v>
      </c>
      <c r="AR148" s="18" t="s">
        <v>161</v>
      </c>
      <c r="AT148" s="18" t="s">
        <v>157</v>
      </c>
      <c r="AU148" s="18" t="s">
        <v>135</v>
      </c>
      <c r="AY148" s="18" t="s">
        <v>156</v>
      </c>
      <c r="BE148" s="101">
        <f t="shared" si="9"/>
        <v>0</v>
      </c>
      <c r="BF148" s="101">
        <f t="shared" si="10"/>
        <v>0</v>
      </c>
      <c r="BG148" s="101">
        <f t="shared" si="11"/>
        <v>0</v>
      </c>
      <c r="BH148" s="101">
        <f t="shared" si="12"/>
        <v>0</v>
      </c>
      <c r="BI148" s="101">
        <f t="shared" si="13"/>
        <v>0</v>
      </c>
      <c r="BJ148" s="18" t="s">
        <v>135</v>
      </c>
      <c r="BK148" s="163">
        <f t="shared" si="14"/>
        <v>0</v>
      </c>
      <c r="BL148" s="18" t="s">
        <v>161</v>
      </c>
      <c r="BM148" s="18" t="s">
        <v>183</v>
      </c>
    </row>
    <row r="149" spans="2:65" s="1" customFormat="1" ht="38.25" customHeight="1">
      <c r="B149" s="127"/>
      <c r="C149" s="156" t="s">
        <v>171</v>
      </c>
      <c r="D149" s="156" t="s">
        <v>157</v>
      </c>
      <c r="E149" s="157" t="s">
        <v>184</v>
      </c>
      <c r="F149" s="217" t="s">
        <v>185</v>
      </c>
      <c r="G149" s="217"/>
      <c r="H149" s="217"/>
      <c r="I149" s="217"/>
      <c r="J149" s="158" t="s">
        <v>164</v>
      </c>
      <c r="K149" s="159">
        <v>12.2</v>
      </c>
      <c r="L149" s="218">
        <v>0</v>
      </c>
      <c r="M149" s="218"/>
      <c r="N149" s="219">
        <f t="shared" si="5"/>
        <v>0</v>
      </c>
      <c r="O149" s="219"/>
      <c r="P149" s="219"/>
      <c r="Q149" s="219"/>
      <c r="R149" s="130"/>
      <c r="T149" s="160" t="s">
        <v>5</v>
      </c>
      <c r="U149" s="43" t="s">
        <v>44</v>
      </c>
      <c r="V149" s="35"/>
      <c r="W149" s="161">
        <f t="shared" si="6"/>
        <v>0</v>
      </c>
      <c r="X149" s="161">
        <v>0</v>
      </c>
      <c r="Y149" s="161">
        <f t="shared" si="7"/>
        <v>0</v>
      </c>
      <c r="Z149" s="161">
        <v>0</v>
      </c>
      <c r="AA149" s="162">
        <f t="shared" si="8"/>
        <v>0</v>
      </c>
      <c r="AR149" s="18" t="s">
        <v>161</v>
      </c>
      <c r="AT149" s="18" t="s">
        <v>157</v>
      </c>
      <c r="AU149" s="18" t="s">
        <v>135</v>
      </c>
      <c r="AY149" s="18" t="s">
        <v>156</v>
      </c>
      <c r="BE149" s="101">
        <f t="shared" si="9"/>
        <v>0</v>
      </c>
      <c r="BF149" s="101">
        <f t="shared" si="10"/>
        <v>0</v>
      </c>
      <c r="BG149" s="101">
        <f t="shared" si="11"/>
        <v>0</v>
      </c>
      <c r="BH149" s="101">
        <f t="shared" si="12"/>
        <v>0</v>
      </c>
      <c r="BI149" s="101">
        <f t="shared" si="13"/>
        <v>0</v>
      </c>
      <c r="BJ149" s="18" t="s">
        <v>135</v>
      </c>
      <c r="BK149" s="163">
        <f t="shared" si="14"/>
        <v>0</v>
      </c>
      <c r="BL149" s="18" t="s">
        <v>161</v>
      </c>
      <c r="BM149" s="18" t="s">
        <v>186</v>
      </c>
    </row>
    <row r="150" spans="2:65" s="1" customFormat="1" ht="38.25" customHeight="1">
      <c r="B150" s="127"/>
      <c r="C150" s="156" t="s">
        <v>187</v>
      </c>
      <c r="D150" s="156" t="s">
        <v>157</v>
      </c>
      <c r="E150" s="157" t="s">
        <v>188</v>
      </c>
      <c r="F150" s="217" t="s">
        <v>189</v>
      </c>
      <c r="G150" s="217"/>
      <c r="H150" s="217"/>
      <c r="I150" s="217"/>
      <c r="J150" s="158" t="s">
        <v>164</v>
      </c>
      <c r="K150" s="159">
        <v>362</v>
      </c>
      <c r="L150" s="218">
        <v>0</v>
      </c>
      <c r="M150" s="218"/>
      <c r="N150" s="219">
        <f t="shared" si="5"/>
        <v>0</v>
      </c>
      <c r="O150" s="219"/>
      <c r="P150" s="219"/>
      <c r="Q150" s="219"/>
      <c r="R150" s="130"/>
      <c r="T150" s="160" t="s">
        <v>5</v>
      </c>
      <c r="U150" s="43" t="s">
        <v>44</v>
      </c>
      <c r="V150" s="35"/>
      <c r="W150" s="161">
        <f t="shared" si="6"/>
        <v>0</v>
      </c>
      <c r="X150" s="161">
        <v>0</v>
      </c>
      <c r="Y150" s="161">
        <f t="shared" si="7"/>
        <v>0</v>
      </c>
      <c r="Z150" s="161">
        <v>0</v>
      </c>
      <c r="AA150" s="162">
        <f t="shared" si="8"/>
        <v>0</v>
      </c>
      <c r="AR150" s="18" t="s">
        <v>161</v>
      </c>
      <c r="AT150" s="18" t="s">
        <v>157</v>
      </c>
      <c r="AU150" s="18" t="s">
        <v>135</v>
      </c>
      <c r="AY150" s="18" t="s">
        <v>156</v>
      </c>
      <c r="BE150" s="101">
        <f t="shared" si="9"/>
        <v>0</v>
      </c>
      <c r="BF150" s="101">
        <f t="shared" si="10"/>
        <v>0</v>
      </c>
      <c r="BG150" s="101">
        <f t="shared" si="11"/>
        <v>0</v>
      </c>
      <c r="BH150" s="101">
        <f t="shared" si="12"/>
        <v>0</v>
      </c>
      <c r="BI150" s="101">
        <f t="shared" si="13"/>
        <v>0</v>
      </c>
      <c r="BJ150" s="18" t="s">
        <v>135</v>
      </c>
      <c r="BK150" s="163">
        <f t="shared" si="14"/>
        <v>0</v>
      </c>
      <c r="BL150" s="18" t="s">
        <v>161</v>
      </c>
      <c r="BM150" s="18" t="s">
        <v>190</v>
      </c>
    </row>
    <row r="151" spans="2:65" s="1" customFormat="1" ht="38.25" customHeight="1">
      <c r="B151" s="127"/>
      <c r="C151" s="156" t="s">
        <v>176</v>
      </c>
      <c r="D151" s="156" t="s">
        <v>157</v>
      </c>
      <c r="E151" s="157" t="s">
        <v>191</v>
      </c>
      <c r="F151" s="217" t="s">
        <v>192</v>
      </c>
      <c r="G151" s="217"/>
      <c r="H151" s="217"/>
      <c r="I151" s="217"/>
      <c r="J151" s="158" t="s">
        <v>164</v>
      </c>
      <c r="K151" s="159">
        <v>153.30000000000001</v>
      </c>
      <c r="L151" s="218">
        <v>0</v>
      </c>
      <c r="M151" s="218"/>
      <c r="N151" s="219">
        <f t="shared" si="5"/>
        <v>0</v>
      </c>
      <c r="O151" s="219"/>
      <c r="P151" s="219"/>
      <c r="Q151" s="219"/>
      <c r="R151" s="130"/>
      <c r="T151" s="160" t="s">
        <v>5</v>
      </c>
      <c r="U151" s="43" t="s">
        <v>44</v>
      </c>
      <c r="V151" s="35"/>
      <c r="W151" s="161">
        <f t="shared" si="6"/>
        <v>0</v>
      </c>
      <c r="X151" s="161">
        <v>0</v>
      </c>
      <c r="Y151" s="161">
        <f t="shared" si="7"/>
        <v>0</v>
      </c>
      <c r="Z151" s="161">
        <v>0</v>
      </c>
      <c r="AA151" s="162">
        <f t="shared" si="8"/>
        <v>0</v>
      </c>
      <c r="AR151" s="18" t="s">
        <v>161</v>
      </c>
      <c r="AT151" s="18" t="s">
        <v>157</v>
      </c>
      <c r="AU151" s="18" t="s">
        <v>135</v>
      </c>
      <c r="AY151" s="18" t="s">
        <v>156</v>
      </c>
      <c r="BE151" s="101">
        <f t="shared" si="9"/>
        <v>0</v>
      </c>
      <c r="BF151" s="101">
        <f t="shared" si="10"/>
        <v>0</v>
      </c>
      <c r="BG151" s="101">
        <f t="shared" si="11"/>
        <v>0</v>
      </c>
      <c r="BH151" s="101">
        <f t="shared" si="12"/>
        <v>0</v>
      </c>
      <c r="BI151" s="101">
        <f t="shared" si="13"/>
        <v>0</v>
      </c>
      <c r="BJ151" s="18" t="s">
        <v>135</v>
      </c>
      <c r="BK151" s="163">
        <f t="shared" si="14"/>
        <v>0</v>
      </c>
      <c r="BL151" s="18" t="s">
        <v>161</v>
      </c>
      <c r="BM151" s="18" t="s">
        <v>10</v>
      </c>
    </row>
    <row r="152" spans="2:65" s="1" customFormat="1" ht="38.25" customHeight="1">
      <c r="B152" s="127"/>
      <c r="C152" s="156" t="s">
        <v>193</v>
      </c>
      <c r="D152" s="156" t="s">
        <v>157</v>
      </c>
      <c r="E152" s="157" t="s">
        <v>194</v>
      </c>
      <c r="F152" s="217" t="s">
        <v>195</v>
      </c>
      <c r="G152" s="217"/>
      <c r="H152" s="217"/>
      <c r="I152" s="217"/>
      <c r="J152" s="158" t="s">
        <v>164</v>
      </c>
      <c r="K152" s="159">
        <v>513</v>
      </c>
      <c r="L152" s="218">
        <v>0</v>
      </c>
      <c r="M152" s="218"/>
      <c r="N152" s="219">
        <f t="shared" si="5"/>
        <v>0</v>
      </c>
      <c r="O152" s="219"/>
      <c r="P152" s="219"/>
      <c r="Q152" s="219"/>
      <c r="R152" s="130"/>
      <c r="T152" s="160" t="s">
        <v>5</v>
      </c>
      <c r="U152" s="43" t="s">
        <v>44</v>
      </c>
      <c r="V152" s="35"/>
      <c r="W152" s="161">
        <f t="shared" si="6"/>
        <v>0</v>
      </c>
      <c r="X152" s="161">
        <v>0</v>
      </c>
      <c r="Y152" s="161">
        <f t="shared" si="7"/>
        <v>0</v>
      </c>
      <c r="Z152" s="161">
        <v>0</v>
      </c>
      <c r="AA152" s="162">
        <f t="shared" si="8"/>
        <v>0</v>
      </c>
      <c r="AR152" s="18" t="s">
        <v>161</v>
      </c>
      <c r="AT152" s="18" t="s">
        <v>157</v>
      </c>
      <c r="AU152" s="18" t="s">
        <v>135</v>
      </c>
      <c r="AY152" s="18" t="s">
        <v>156</v>
      </c>
      <c r="BE152" s="101">
        <f t="shared" si="9"/>
        <v>0</v>
      </c>
      <c r="BF152" s="101">
        <f t="shared" si="10"/>
        <v>0</v>
      </c>
      <c r="BG152" s="101">
        <f t="shared" si="11"/>
        <v>0</v>
      </c>
      <c r="BH152" s="101">
        <f t="shared" si="12"/>
        <v>0</v>
      </c>
      <c r="BI152" s="101">
        <f t="shared" si="13"/>
        <v>0</v>
      </c>
      <c r="BJ152" s="18" t="s">
        <v>135</v>
      </c>
      <c r="BK152" s="163">
        <f t="shared" si="14"/>
        <v>0</v>
      </c>
      <c r="BL152" s="18" t="s">
        <v>161</v>
      </c>
      <c r="BM152" s="18" t="s">
        <v>196</v>
      </c>
    </row>
    <row r="153" spans="2:65" s="1" customFormat="1" ht="38.25" customHeight="1">
      <c r="B153" s="127"/>
      <c r="C153" s="156" t="s">
        <v>179</v>
      </c>
      <c r="D153" s="156" t="s">
        <v>157</v>
      </c>
      <c r="E153" s="157" t="s">
        <v>197</v>
      </c>
      <c r="F153" s="217" t="s">
        <v>198</v>
      </c>
      <c r="G153" s="217"/>
      <c r="H153" s="217"/>
      <c r="I153" s="217"/>
      <c r="J153" s="158" t="s">
        <v>164</v>
      </c>
      <c r="K153" s="159">
        <v>150.30000000000001</v>
      </c>
      <c r="L153" s="218">
        <v>0</v>
      </c>
      <c r="M153" s="218"/>
      <c r="N153" s="219">
        <f t="shared" si="5"/>
        <v>0</v>
      </c>
      <c r="O153" s="219"/>
      <c r="P153" s="219"/>
      <c r="Q153" s="219"/>
      <c r="R153" s="130"/>
      <c r="T153" s="160" t="s">
        <v>5</v>
      </c>
      <c r="U153" s="43" t="s">
        <v>44</v>
      </c>
      <c r="V153" s="35"/>
      <c r="W153" s="161">
        <f t="shared" si="6"/>
        <v>0</v>
      </c>
      <c r="X153" s="161">
        <v>0</v>
      </c>
      <c r="Y153" s="161">
        <f t="shared" si="7"/>
        <v>0</v>
      </c>
      <c r="Z153" s="161">
        <v>0</v>
      </c>
      <c r="AA153" s="162">
        <f t="shared" si="8"/>
        <v>0</v>
      </c>
      <c r="AR153" s="18" t="s">
        <v>161</v>
      </c>
      <c r="AT153" s="18" t="s">
        <v>157</v>
      </c>
      <c r="AU153" s="18" t="s">
        <v>135</v>
      </c>
      <c r="AY153" s="18" t="s">
        <v>156</v>
      </c>
      <c r="BE153" s="101">
        <f t="shared" si="9"/>
        <v>0</v>
      </c>
      <c r="BF153" s="101">
        <f t="shared" si="10"/>
        <v>0</v>
      </c>
      <c r="BG153" s="101">
        <f t="shared" si="11"/>
        <v>0</v>
      </c>
      <c r="BH153" s="101">
        <f t="shared" si="12"/>
        <v>0</v>
      </c>
      <c r="BI153" s="101">
        <f t="shared" si="13"/>
        <v>0</v>
      </c>
      <c r="BJ153" s="18" t="s">
        <v>135</v>
      </c>
      <c r="BK153" s="163">
        <f t="shared" si="14"/>
        <v>0</v>
      </c>
      <c r="BL153" s="18" t="s">
        <v>161</v>
      </c>
      <c r="BM153" s="18" t="s">
        <v>199</v>
      </c>
    </row>
    <row r="154" spans="2:65" s="1" customFormat="1" ht="38.25" customHeight="1">
      <c r="B154" s="127"/>
      <c r="C154" s="156" t="s">
        <v>200</v>
      </c>
      <c r="D154" s="156" t="s">
        <v>157</v>
      </c>
      <c r="E154" s="157" t="s">
        <v>201</v>
      </c>
      <c r="F154" s="217" t="s">
        <v>202</v>
      </c>
      <c r="G154" s="217"/>
      <c r="H154" s="217"/>
      <c r="I154" s="217"/>
      <c r="J154" s="158" t="s">
        <v>164</v>
      </c>
      <c r="K154" s="159">
        <v>295</v>
      </c>
      <c r="L154" s="218">
        <v>0</v>
      </c>
      <c r="M154" s="218"/>
      <c r="N154" s="219">
        <f t="shared" si="5"/>
        <v>0</v>
      </c>
      <c r="O154" s="219"/>
      <c r="P154" s="219"/>
      <c r="Q154" s="219"/>
      <c r="R154" s="130"/>
      <c r="T154" s="160" t="s">
        <v>5</v>
      </c>
      <c r="U154" s="43" t="s">
        <v>44</v>
      </c>
      <c r="V154" s="35"/>
      <c r="W154" s="161">
        <f t="shared" si="6"/>
        <v>0</v>
      </c>
      <c r="X154" s="161">
        <v>0</v>
      </c>
      <c r="Y154" s="161">
        <f t="shared" si="7"/>
        <v>0</v>
      </c>
      <c r="Z154" s="161">
        <v>0</v>
      </c>
      <c r="AA154" s="162">
        <f t="shared" si="8"/>
        <v>0</v>
      </c>
      <c r="AR154" s="18" t="s">
        <v>161</v>
      </c>
      <c r="AT154" s="18" t="s">
        <v>157</v>
      </c>
      <c r="AU154" s="18" t="s">
        <v>135</v>
      </c>
      <c r="AY154" s="18" t="s">
        <v>156</v>
      </c>
      <c r="BE154" s="101">
        <f t="shared" si="9"/>
        <v>0</v>
      </c>
      <c r="BF154" s="101">
        <f t="shared" si="10"/>
        <v>0</v>
      </c>
      <c r="BG154" s="101">
        <f t="shared" si="11"/>
        <v>0</v>
      </c>
      <c r="BH154" s="101">
        <f t="shared" si="12"/>
        <v>0</v>
      </c>
      <c r="BI154" s="101">
        <f t="shared" si="13"/>
        <v>0</v>
      </c>
      <c r="BJ154" s="18" t="s">
        <v>135</v>
      </c>
      <c r="BK154" s="163">
        <f t="shared" si="14"/>
        <v>0</v>
      </c>
      <c r="BL154" s="18" t="s">
        <v>161</v>
      </c>
      <c r="BM154" s="18" t="s">
        <v>203</v>
      </c>
    </row>
    <row r="155" spans="2:65" s="1" customFormat="1" ht="38.25" customHeight="1">
      <c r="B155" s="127"/>
      <c r="C155" s="156" t="s">
        <v>183</v>
      </c>
      <c r="D155" s="156" t="s">
        <v>157</v>
      </c>
      <c r="E155" s="157" t="s">
        <v>204</v>
      </c>
      <c r="F155" s="217" t="s">
        <v>205</v>
      </c>
      <c r="G155" s="217"/>
      <c r="H155" s="217"/>
      <c r="I155" s="217"/>
      <c r="J155" s="158" t="s">
        <v>164</v>
      </c>
      <c r="K155" s="159">
        <v>67</v>
      </c>
      <c r="L155" s="218">
        <v>0</v>
      </c>
      <c r="M155" s="218"/>
      <c r="N155" s="219">
        <f t="shared" si="5"/>
        <v>0</v>
      </c>
      <c r="O155" s="219"/>
      <c r="P155" s="219"/>
      <c r="Q155" s="219"/>
      <c r="R155" s="130"/>
      <c r="T155" s="160" t="s">
        <v>5</v>
      </c>
      <c r="U155" s="43" t="s">
        <v>44</v>
      </c>
      <c r="V155" s="35"/>
      <c r="W155" s="161">
        <f t="shared" si="6"/>
        <v>0</v>
      </c>
      <c r="X155" s="161">
        <v>0</v>
      </c>
      <c r="Y155" s="161">
        <f t="shared" si="7"/>
        <v>0</v>
      </c>
      <c r="Z155" s="161">
        <v>0</v>
      </c>
      <c r="AA155" s="162">
        <f t="shared" si="8"/>
        <v>0</v>
      </c>
      <c r="AR155" s="18" t="s">
        <v>161</v>
      </c>
      <c r="AT155" s="18" t="s">
        <v>157</v>
      </c>
      <c r="AU155" s="18" t="s">
        <v>135</v>
      </c>
      <c r="AY155" s="18" t="s">
        <v>156</v>
      </c>
      <c r="BE155" s="101">
        <f t="shared" si="9"/>
        <v>0</v>
      </c>
      <c r="BF155" s="101">
        <f t="shared" si="10"/>
        <v>0</v>
      </c>
      <c r="BG155" s="101">
        <f t="shared" si="11"/>
        <v>0</v>
      </c>
      <c r="BH155" s="101">
        <f t="shared" si="12"/>
        <v>0</v>
      </c>
      <c r="BI155" s="101">
        <f t="shared" si="13"/>
        <v>0</v>
      </c>
      <c r="BJ155" s="18" t="s">
        <v>135</v>
      </c>
      <c r="BK155" s="163">
        <f t="shared" si="14"/>
        <v>0</v>
      </c>
      <c r="BL155" s="18" t="s">
        <v>161</v>
      </c>
      <c r="BM155" s="18" t="s">
        <v>206</v>
      </c>
    </row>
    <row r="156" spans="2:65" s="1" customFormat="1" ht="25.5" customHeight="1">
      <c r="B156" s="127"/>
      <c r="C156" s="156" t="s">
        <v>207</v>
      </c>
      <c r="D156" s="156" t="s">
        <v>157</v>
      </c>
      <c r="E156" s="157" t="s">
        <v>208</v>
      </c>
      <c r="F156" s="217" t="s">
        <v>209</v>
      </c>
      <c r="G156" s="217"/>
      <c r="H156" s="217"/>
      <c r="I156" s="217"/>
      <c r="J156" s="158" t="s">
        <v>210</v>
      </c>
      <c r="K156" s="159">
        <v>2</v>
      </c>
      <c r="L156" s="218">
        <v>0</v>
      </c>
      <c r="M156" s="218"/>
      <c r="N156" s="219">
        <f t="shared" si="5"/>
        <v>0</v>
      </c>
      <c r="O156" s="219"/>
      <c r="P156" s="219"/>
      <c r="Q156" s="219"/>
      <c r="R156" s="130"/>
      <c r="T156" s="160" t="s">
        <v>5</v>
      </c>
      <c r="U156" s="43" t="s">
        <v>44</v>
      </c>
      <c r="V156" s="35"/>
      <c r="W156" s="161">
        <f t="shared" si="6"/>
        <v>0</v>
      </c>
      <c r="X156" s="161">
        <v>0</v>
      </c>
      <c r="Y156" s="161">
        <f t="shared" si="7"/>
        <v>0</v>
      </c>
      <c r="Z156" s="161">
        <v>0</v>
      </c>
      <c r="AA156" s="162">
        <f t="shared" si="8"/>
        <v>0</v>
      </c>
      <c r="AR156" s="18" t="s">
        <v>161</v>
      </c>
      <c r="AT156" s="18" t="s">
        <v>157</v>
      </c>
      <c r="AU156" s="18" t="s">
        <v>135</v>
      </c>
      <c r="AY156" s="18" t="s">
        <v>156</v>
      </c>
      <c r="BE156" s="101">
        <f t="shared" si="9"/>
        <v>0</v>
      </c>
      <c r="BF156" s="101">
        <f t="shared" si="10"/>
        <v>0</v>
      </c>
      <c r="BG156" s="101">
        <f t="shared" si="11"/>
        <v>0</v>
      </c>
      <c r="BH156" s="101">
        <f t="shared" si="12"/>
        <v>0</v>
      </c>
      <c r="BI156" s="101">
        <f t="shared" si="13"/>
        <v>0</v>
      </c>
      <c r="BJ156" s="18" t="s">
        <v>135</v>
      </c>
      <c r="BK156" s="163">
        <f t="shared" si="14"/>
        <v>0</v>
      </c>
      <c r="BL156" s="18" t="s">
        <v>161</v>
      </c>
      <c r="BM156" s="18" t="s">
        <v>211</v>
      </c>
    </row>
    <row r="157" spans="2:65" s="1" customFormat="1" ht="16.5" customHeight="1">
      <c r="B157" s="127"/>
      <c r="C157" s="164" t="s">
        <v>186</v>
      </c>
      <c r="D157" s="164" t="s">
        <v>173</v>
      </c>
      <c r="E157" s="165" t="s">
        <v>212</v>
      </c>
      <c r="F157" s="228" t="s">
        <v>213</v>
      </c>
      <c r="G157" s="228"/>
      <c r="H157" s="228"/>
      <c r="I157" s="228"/>
      <c r="J157" s="166" t="s">
        <v>210</v>
      </c>
      <c r="K157" s="167">
        <v>2</v>
      </c>
      <c r="L157" s="229">
        <v>0</v>
      </c>
      <c r="M157" s="229"/>
      <c r="N157" s="230">
        <f t="shared" si="5"/>
        <v>0</v>
      </c>
      <c r="O157" s="219"/>
      <c r="P157" s="219"/>
      <c r="Q157" s="219"/>
      <c r="R157" s="130"/>
      <c r="T157" s="160" t="s">
        <v>5</v>
      </c>
      <c r="U157" s="43" t="s">
        <v>44</v>
      </c>
      <c r="V157" s="35"/>
      <c r="W157" s="161">
        <f t="shared" si="6"/>
        <v>0</v>
      </c>
      <c r="X157" s="161">
        <v>0</v>
      </c>
      <c r="Y157" s="161">
        <f t="shared" si="7"/>
        <v>0</v>
      </c>
      <c r="Z157" s="161">
        <v>0</v>
      </c>
      <c r="AA157" s="162">
        <f t="shared" si="8"/>
        <v>0</v>
      </c>
      <c r="AR157" s="18" t="s">
        <v>171</v>
      </c>
      <c r="AT157" s="18" t="s">
        <v>173</v>
      </c>
      <c r="AU157" s="18" t="s">
        <v>135</v>
      </c>
      <c r="AY157" s="18" t="s">
        <v>156</v>
      </c>
      <c r="BE157" s="101">
        <f t="shared" si="9"/>
        <v>0</v>
      </c>
      <c r="BF157" s="101">
        <f t="shared" si="10"/>
        <v>0</v>
      </c>
      <c r="BG157" s="101">
        <f t="shared" si="11"/>
        <v>0</v>
      </c>
      <c r="BH157" s="101">
        <f t="shared" si="12"/>
        <v>0</v>
      </c>
      <c r="BI157" s="101">
        <f t="shared" si="13"/>
        <v>0</v>
      </c>
      <c r="BJ157" s="18" t="s">
        <v>135</v>
      </c>
      <c r="BK157" s="163">
        <f t="shared" si="14"/>
        <v>0</v>
      </c>
      <c r="BL157" s="18" t="s">
        <v>161</v>
      </c>
      <c r="BM157" s="18" t="s">
        <v>214</v>
      </c>
    </row>
    <row r="158" spans="2:65" s="1" customFormat="1" ht="38.25" customHeight="1">
      <c r="B158" s="127"/>
      <c r="C158" s="156" t="s">
        <v>215</v>
      </c>
      <c r="D158" s="156" t="s">
        <v>157</v>
      </c>
      <c r="E158" s="157" t="s">
        <v>216</v>
      </c>
      <c r="F158" s="217" t="s">
        <v>217</v>
      </c>
      <c r="G158" s="217"/>
      <c r="H158" s="217"/>
      <c r="I158" s="217"/>
      <c r="J158" s="158" t="s">
        <v>218</v>
      </c>
      <c r="K158" s="159">
        <v>31.6</v>
      </c>
      <c r="L158" s="218">
        <v>0</v>
      </c>
      <c r="M158" s="218"/>
      <c r="N158" s="219">
        <f t="shared" si="5"/>
        <v>0</v>
      </c>
      <c r="O158" s="219"/>
      <c r="P158" s="219"/>
      <c r="Q158" s="219"/>
      <c r="R158" s="130"/>
      <c r="T158" s="160" t="s">
        <v>5</v>
      </c>
      <c r="U158" s="43" t="s">
        <v>44</v>
      </c>
      <c r="V158" s="35"/>
      <c r="W158" s="161">
        <f t="shared" si="6"/>
        <v>0</v>
      </c>
      <c r="X158" s="161">
        <v>0</v>
      </c>
      <c r="Y158" s="161">
        <f t="shared" si="7"/>
        <v>0</v>
      </c>
      <c r="Z158" s="161">
        <v>0</v>
      </c>
      <c r="AA158" s="162">
        <f t="shared" si="8"/>
        <v>0</v>
      </c>
      <c r="AR158" s="18" t="s">
        <v>161</v>
      </c>
      <c r="AT158" s="18" t="s">
        <v>157</v>
      </c>
      <c r="AU158" s="18" t="s">
        <v>135</v>
      </c>
      <c r="AY158" s="18" t="s">
        <v>156</v>
      </c>
      <c r="BE158" s="101">
        <f t="shared" si="9"/>
        <v>0</v>
      </c>
      <c r="BF158" s="101">
        <f t="shared" si="10"/>
        <v>0</v>
      </c>
      <c r="BG158" s="101">
        <f t="shared" si="11"/>
        <v>0</v>
      </c>
      <c r="BH158" s="101">
        <f t="shared" si="12"/>
        <v>0</v>
      </c>
      <c r="BI158" s="101">
        <f t="shared" si="13"/>
        <v>0</v>
      </c>
      <c r="BJ158" s="18" t="s">
        <v>135</v>
      </c>
      <c r="BK158" s="163">
        <f t="shared" si="14"/>
        <v>0</v>
      </c>
      <c r="BL158" s="18" t="s">
        <v>161</v>
      </c>
      <c r="BM158" s="18" t="s">
        <v>219</v>
      </c>
    </row>
    <row r="159" spans="2:65" s="1" customFormat="1" ht="16.5" customHeight="1">
      <c r="B159" s="127"/>
      <c r="C159" s="164" t="s">
        <v>190</v>
      </c>
      <c r="D159" s="164" t="s">
        <v>173</v>
      </c>
      <c r="E159" s="165" t="s">
        <v>220</v>
      </c>
      <c r="F159" s="228" t="s">
        <v>221</v>
      </c>
      <c r="G159" s="228"/>
      <c r="H159" s="228"/>
      <c r="I159" s="228"/>
      <c r="J159" s="166" t="s">
        <v>218</v>
      </c>
      <c r="K159" s="167">
        <v>31.6</v>
      </c>
      <c r="L159" s="229">
        <v>0</v>
      </c>
      <c r="M159" s="229"/>
      <c r="N159" s="230">
        <f t="shared" si="5"/>
        <v>0</v>
      </c>
      <c r="O159" s="219"/>
      <c r="P159" s="219"/>
      <c r="Q159" s="219"/>
      <c r="R159" s="130"/>
      <c r="T159" s="160" t="s">
        <v>5</v>
      </c>
      <c r="U159" s="43" t="s">
        <v>44</v>
      </c>
      <c r="V159" s="35"/>
      <c r="W159" s="161">
        <f t="shared" si="6"/>
        <v>0</v>
      </c>
      <c r="X159" s="161">
        <v>0</v>
      </c>
      <c r="Y159" s="161">
        <f t="shared" si="7"/>
        <v>0</v>
      </c>
      <c r="Z159" s="161">
        <v>0</v>
      </c>
      <c r="AA159" s="162">
        <f t="shared" si="8"/>
        <v>0</v>
      </c>
      <c r="AR159" s="18" t="s">
        <v>171</v>
      </c>
      <c r="AT159" s="18" t="s">
        <v>173</v>
      </c>
      <c r="AU159" s="18" t="s">
        <v>135</v>
      </c>
      <c r="AY159" s="18" t="s">
        <v>156</v>
      </c>
      <c r="BE159" s="101">
        <f t="shared" si="9"/>
        <v>0</v>
      </c>
      <c r="BF159" s="101">
        <f t="shared" si="10"/>
        <v>0</v>
      </c>
      <c r="BG159" s="101">
        <f t="shared" si="11"/>
        <v>0</v>
      </c>
      <c r="BH159" s="101">
        <f t="shared" si="12"/>
        <v>0</v>
      </c>
      <c r="BI159" s="101">
        <f t="shared" si="13"/>
        <v>0</v>
      </c>
      <c r="BJ159" s="18" t="s">
        <v>135</v>
      </c>
      <c r="BK159" s="163">
        <f t="shared" si="14"/>
        <v>0</v>
      </c>
      <c r="BL159" s="18" t="s">
        <v>161</v>
      </c>
      <c r="BM159" s="18" t="s">
        <v>222</v>
      </c>
    </row>
    <row r="160" spans="2:65" s="1" customFormat="1" ht="25.5" customHeight="1">
      <c r="B160" s="127"/>
      <c r="C160" s="156" t="s">
        <v>223</v>
      </c>
      <c r="D160" s="156" t="s">
        <v>157</v>
      </c>
      <c r="E160" s="157" t="s">
        <v>224</v>
      </c>
      <c r="F160" s="217" t="s">
        <v>225</v>
      </c>
      <c r="G160" s="217"/>
      <c r="H160" s="217"/>
      <c r="I160" s="217"/>
      <c r="J160" s="158" t="s">
        <v>164</v>
      </c>
      <c r="K160" s="159">
        <v>347.85</v>
      </c>
      <c r="L160" s="218">
        <v>0</v>
      </c>
      <c r="M160" s="218"/>
      <c r="N160" s="219">
        <f t="shared" si="5"/>
        <v>0</v>
      </c>
      <c r="O160" s="219"/>
      <c r="P160" s="219"/>
      <c r="Q160" s="219"/>
      <c r="R160" s="130"/>
      <c r="T160" s="160" t="s">
        <v>5</v>
      </c>
      <c r="U160" s="43" t="s">
        <v>44</v>
      </c>
      <c r="V160" s="35"/>
      <c r="W160" s="161">
        <f t="shared" si="6"/>
        <v>0</v>
      </c>
      <c r="X160" s="161">
        <v>0</v>
      </c>
      <c r="Y160" s="161">
        <f t="shared" si="7"/>
        <v>0</v>
      </c>
      <c r="Z160" s="161">
        <v>0</v>
      </c>
      <c r="AA160" s="162">
        <f t="shared" si="8"/>
        <v>0</v>
      </c>
      <c r="AR160" s="18" t="s">
        <v>161</v>
      </c>
      <c r="AT160" s="18" t="s">
        <v>157</v>
      </c>
      <c r="AU160" s="18" t="s">
        <v>135</v>
      </c>
      <c r="AY160" s="18" t="s">
        <v>156</v>
      </c>
      <c r="BE160" s="101">
        <f t="shared" si="9"/>
        <v>0</v>
      </c>
      <c r="BF160" s="101">
        <f t="shared" si="10"/>
        <v>0</v>
      </c>
      <c r="BG160" s="101">
        <f t="shared" si="11"/>
        <v>0</v>
      </c>
      <c r="BH160" s="101">
        <f t="shared" si="12"/>
        <v>0</v>
      </c>
      <c r="BI160" s="101">
        <f t="shared" si="13"/>
        <v>0</v>
      </c>
      <c r="BJ160" s="18" t="s">
        <v>135</v>
      </c>
      <c r="BK160" s="163">
        <f t="shared" si="14"/>
        <v>0</v>
      </c>
      <c r="BL160" s="18" t="s">
        <v>161</v>
      </c>
      <c r="BM160" s="18" t="s">
        <v>226</v>
      </c>
    </row>
    <row r="161" spans="2:65" s="1" customFormat="1" ht="25.5" customHeight="1">
      <c r="B161" s="127"/>
      <c r="C161" s="156" t="s">
        <v>10</v>
      </c>
      <c r="D161" s="156" t="s">
        <v>157</v>
      </c>
      <c r="E161" s="157" t="s">
        <v>227</v>
      </c>
      <c r="F161" s="217" t="s">
        <v>228</v>
      </c>
      <c r="G161" s="217"/>
      <c r="H161" s="217"/>
      <c r="I161" s="217"/>
      <c r="J161" s="158" t="s">
        <v>229</v>
      </c>
      <c r="K161" s="159">
        <v>4.4610000000000003</v>
      </c>
      <c r="L161" s="218">
        <v>0</v>
      </c>
      <c r="M161" s="218"/>
      <c r="N161" s="219">
        <f t="shared" si="5"/>
        <v>0</v>
      </c>
      <c r="O161" s="219"/>
      <c r="P161" s="219"/>
      <c r="Q161" s="219"/>
      <c r="R161" s="130"/>
      <c r="T161" s="160" t="s">
        <v>5</v>
      </c>
      <c r="U161" s="43" t="s">
        <v>44</v>
      </c>
      <c r="V161" s="35"/>
      <c r="W161" s="161">
        <f t="shared" si="6"/>
        <v>0</v>
      </c>
      <c r="X161" s="161">
        <v>0</v>
      </c>
      <c r="Y161" s="161">
        <f t="shared" si="7"/>
        <v>0</v>
      </c>
      <c r="Z161" s="161">
        <v>0</v>
      </c>
      <c r="AA161" s="162">
        <f t="shared" si="8"/>
        <v>0</v>
      </c>
      <c r="AR161" s="18" t="s">
        <v>161</v>
      </c>
      <c r="AT161" s="18" t="s">
        <v>157</v>
      </c>
      <c r="AU161" s="18" t="s">
        <v>135</v>
      </c>
      <c r="AY161" s="18" t="s">
        <v>156</v>
      </c>
      <c r="BE161" s="101">
        <f t="shared" si="9"/>
        <v>0</v>
      </c>
      <c r="BF161" s="101">
        <f t="shared" si="10"/>
        <v>0</v>
      </c>
      <c r="BG161" s="101">
        <f t="shared" si="11"/>
        <v>0</v>
      </c>
      <c r="BH161" s="101">
        <f t="shared" si="12"/>
        <v>0</v>
      </c>
      <c r="BI161" s="101">
        <f t="shared" si="13"/>
        <v>0</v>
      </c>
      <c r="BJ161" s="18" t="s">
        <v>135</v>
      </c>
      <c r="BK161" s="163">
        <f t="shared" si="14"/>
        <v>0</v>
      </c>
      <c r="BL161" s="18" t="s">
        <v>161</v>
      </c>
      <c r="BM161" s="18" t="s">
        <v>230</v>
      </c>
    </row>
    <row r="162" spans="2:65" s="1" customFormat="1" ht="25.5" customHeight="1">
      <c r="B162" s="127"/>
      <c r="C162" s="156" t="s">
        <v>231</v>
      </c>
      <c r="D162" s="156" t="s">
        <v>157</v>
      </c>
      <c r="E162" s="157" t="s">
        <v>232</v>
      </c>
      <c r="F162" s="217" t="s">
        <v>233</v>
      </c>
      <c r="G162" s="217"/>
      <c r="H162" s="217"/>
      <c r="I162" s="217"/>
      <c r="J162" s="158" t="s">
        <v>229</v>
      </c>
      <c r="K162" s="159">
        <v>4.4610000000000003</v>
      </c>
      <c r="L162" s="218">
        <v>0</v>
      </c>
      <c r="M162" s="218"/>
      <c r="N162" s="219">
        <f t="shared" si="5"/>
        <v>0</v>
      </c>
      <c r="O162" s="219"/>
      <c r="P162" s="219"/>
      <c r="Q162" s="219"/>
      <c r="R162" s="130"/>
      <c r="T162" s="160" t="s">
        <v>5</v>
      </c>
      <c r="U162" s="43" t="s">
        <v>44</v>
      </c>
      <c r="V162" s="35"/>
      <c r="W162" s="161">
        <f t="shared" si="6"/>
        <v>0</v>
      </c>
      <c r="X162" s="161">
        <v>0</v>
      </c>
      <c r="Y162" s="161">
        <f t="shared" si="7"/>
        <v>0</v>
      </c>
      <c r="Z162" s="161">
        <v>0</v>
      </c>
      <c r="AA162" s="162">
        <f t="shared" si="8"/>
        <v>0</v>
      </c>
      <c r="AR162" s="18" t="s">
        <v>161</v>
      </c>
      <c r="AT162" s="18" t="s">
        <v>157</v>
      </c>
      <c r="AU162" s="18" t="s">
        <v>135</v>
      </c>
      <c r="AY162" s="18" t="s">
        <v>156</v>
      </c>
      <c r="BE162" s="101">
        <f t="shared" si="9"/>
        <v>0</v>
      </c>
      <c r="BF162" s="101">
        <f t="shared" si="10"/>
        <v>0</v>
      </c>
      <c r="BG162" s="101">
        <f t="shared" si="11"/>
        <v>0</v>
      </c>
      <c r="BH162" s="101">
        <f t="shared" si="12"/>
        <v>0</v>
      </c>
      <c r="BI162" s="101">
        <f t="shared" si="13"/>
        <v>0</v>
      </c>
      <c r="BJ162" s="18" t="s">
        <v>135</v>
      </c>
      <c r="BK162" s="163">
        <f t="shared" si="14"/>
        <v>0</v>
      </c>
      <c r="BL162" s="18" t="s">
        <v>161</v>
      </c>
      <c r="BM162" s="18" t="s">
        <v>234</v>
      </c>
    </row>
    <row r="163" spans="2:65" s="9" customFormat="1" ht="29.85" customHeight="1">
      <c r="B163" s="145"/>
      <c r="C163" s="146"/>
      <c r="D163" s="155" t="s">
        <v>116</v>
      </c>
      <c r="E163" s="155"/>
      <c r="F163" s="155"/>
      <c r="G163" s="155"/>
      <c r="H163" s="155"/>
      <c r="I163" s="155"/>
      <c r="J163" s="155"/>
      <c r="K163" s="155"/>
      <c r="L163" s="155"/>
      <c r="M163" s="155"/>
      <c r="N163" s="226">
        <f>BK163</f>
        <v>0</v>
      </c>
      <c r="O163" s="227"/>
      <c r="P163" s="227"/>
      <c r="Q163" s="227"/>
      <c r="R163" s="148"/>
      <c r="T163" s="149"/>
      <c r="U163" s="146"/>
      <c r="V163" s="146"/>
      <c r="W163" s="150">
        <f>SUM(W164:W177)</f>
        <v>0</v>
      </c>
      <c r="X163" s="146"/>
      <c r="Y163" s="150">
        <f>SUM(Y164:Y177)</f>
        <v>0</v>
      </c>
      <c r="Z163" s="146"/>
      <c r="AA163" s="151">
        <f>SUM(AA164:AA177)</f>
        <v>0</v>
      </c>
      <c r="AR163" s="152" t="s">
        <v>85</v>
      </c>
      <c r="AT163" s="153" t="s">
        <v>76</v>
      </c>
      <c r="AU163" s="153" t="s">
        <v>85</v>
      </c>
      <c r="AY163" s="152" t="s">
        <v>156</v>
      </c>
      <c r="BK163" s="154">
        <f>SUM(BK164:BK177)</f>
        <v>0</v>
      </c>
    </row>
    <row r="164" spans="2:65" s="1" customFormat="1" ht="38.25" customHeight="1">
      <c r="B164" s="127"/>
      <c r="C164" s="156" t="s">
        <v>196</v>
      </c>
      <c r="D164" s="156" t="s">
        <v>157</v>
      </c>
      <c r="E164" s="157" t="s">
        <v>235</v>
      </c>
      <c r="F164" s="217" t="s">
        <v>236</v>
      </c>
      <c r="G164" s="217"/>
      <c r="H164" s="217"/>
      <c r="I164" s="217"/>
      <c r="J164" s="158" t="s">
        <v>164</v>
      </c>
      <c r="K164" s="159">
        <v>501.6</v>
      </c>
      <c r="L164" s="218">
        <v>0</v>
      </c>
      <c r="M164" s="218"/>
      <c r="N164" s="219">
        <f t="shared" ref="N164:N177" si="15">ROUND(L164*K164,3)</f>
        <v>0</v>
      </c>
      <c r="O164" s="219"/>
      <c r="P164" s="219"/>
      <c r="Q164" s="219"/>
      <c r="R164" s="130"/>
      <c r="T164" s="160" t="s">
        <v>5</v>
      </c>
      <c r="U164" s="43" t="s">
        <v>44</v>
      </c>
      <c r="V164" s="35"/>
      <c r="W164" s="161">
        <f t="shared" ref="W164:W177" si="16">V164*K164</f>
        <v>0</v>
      </c>
      <c r="X164" s="161">
        <v>0</v>
      </c>
      <c r="Y164" s="161">
        <f t="shared" ref="Y164:Y177" si="17">X164*K164</f>
        <v>0</v>
      </c>
      <c r="Z164" s="161">
        <v>0</v>
      </c>
      <c r="AA164" s="162">
        <f t="shared" ref="AA164:AA177" si="18">Z164*K164</f>
        <v>0</v>
      </c>
      <c r="AR164" s="18" t="s">
        <v>161</v>
      </c>
      <c r="AT164" s="18" t="s">
        <v>157</v>
      </c>
      <c r="AU164" s="18" t="s">
        <v>135</v>
      </c>
      <c r="AY164" s="18" t="s">
        <v>156</v>
      </c>
      <c r="BE164" s="101">
        <f t="shared" ref="BE164:BE177" si="19">IF(U164="základná",N164,0)</f>
        <v>0</v>
      </c>
      <c r="BF164" s="101">
        <f t="shared" ref="BF164:BF177" si="20">IF(U164="znížená",N164,0)</f>
        <v>0</v>
      </c>
      <c r="BG164" s="101">
        <f t="shared" ref="BG164:BG177" si="21">IF(U164="zákl. prenesená",N164,0)</f>
        <v>0</v>
      </c>
      <c r="BH164" s="101">
        <f t="shared" ref="BH164:BH177" si="22">IF(U164="zníž. prenesená",N164,0)</f>
        <v>0</v>
      </c>
      <c r="BI164" s="101">
        <f t="shared" ref="BI164:BI177" si="23">IF(U164="nulová",N164,0)</f>
        <v>0</v>
      </c>
      <c r="BJ164" s="18" t="s">
        <v>135</v>
      </c>
      <c r="BK164" s="163">
        <f t="shared" ref="BK164:BK177" si="24">ROUND(L164*K164,3)</f>
        <v>0</v>
      </c>
      <c r="BL164" s="18" t="s">
        <v>161</v>
      </c>
      <c r="BM164" s="18" t="s">
        <v>237</v>
      </c>
    </row>
    <row r="165" spans="2:65" s="1" customFormat="1" ht="25.5" customHeight="1">
      <c r="B165" s="127"/>
      <c r="C165" s="156" t="s">
        <v>238</v>
      </c>
      <c r="D165" s="156" t="s">
        <v>157</v>
      </c>
      <c r="E165" s="157" t="s">
        <v>239</v>
      </c>
      <c r="F165" s="217" t="s">
        <v>240</v>
      </c>
      <c r="G165" s="217"/>
      <c r="H165" s="217"/>
      <c r="I165" s="217"/>
      <c r="J165" s="158" t="s">
        <v>164</v>
      </c>
      <c r="K165" s="159">
        <v>501.6</v>
      </c>
      <c r="L165" s="218">
        <v>0</v>
      </c>
      <c r="M165" s="218"/>
      <c r="N165" s="219">
        <f t="shared" si="15"/>
        <v>0</v>
      </c>
      <c r="O165" s="219"/>
      <c r="P165" s="219"/>
      <c r="Q165" s="219"/>
      <c r="R165" s="130"/>
      <c r="T165" s="160" t="s">
        <v>5</v>
      </c>
      <c r="U165" s="43" t="s">
        <v>44</v>
      </c>
      <c r="V165" s="35"/>
      <c r="W165" s="161">
        <f t="shared" si="16"/>
        <v>0</v>
      </c>
      <c r="X165" s="161">
        <v>0</v>
      </c>
      <c r="Y165" s="161">
        <f t="shared" si="17"/>
        <v>0</v>
      </c>
      <c r="Z165" s="161">
        <v>0</v>
      </c>
      <c r="AA165" s="162">
        <f t="shared" si="18"/>
        <v>0</v>
      </c>
      <c r="AR165" s="18" t="s">
        <v>161</v>
      </c>
      <c r="AT165" s="18" t="s">
        <v>157</v>
      </c>
      <c r="AU165" s="18" t="s">
        <v>135</v>
      </c>
      <c r="AY165" s="18" t="s">
        <v>156</v>
      </c>
      <c r="BE165" s="101">
        <f t="shared" si="19"/>
        <v>0</v>
      </c>
      <c r="BF165" s="101">
        <f t="shared" si="20"/>
        <v>0</v>
      </c>
      <c r="BG165" s="101">
        <f t="shared" si="21"/>
        <v>0</v>
      </c>
      <c r="BH165" s="101">
        <f t="shared" si="22"/>
        <v>0</v>
      </c>
      <c r="BI165" s="101">
        <f t="shared" si="23"/>
        <v>0</v>
      </c>
      <c r="BJ165" s="18" t="s">
        <v>135</v>
      </c>
      <c r="BK165" s="163">
        <f t="shared" si="24"/>
        <v>0</v>
      </c>
      <c r="BL165" s="18" t="s">
        <v>161</v>
      </c>
      <c r="BM165" s="18" t="s">
        <v>241</v>
      </c>
    </row>
    <row r="166" spans="2:65" s="1" customFormat="1" ht="38.25" customHeight="1">
      <c r="B166" s="127"/>
      <c r="C166" s="156" t="s">
        <v>199</v>
      </c>
      <c r="D166" s="156" t="s">
        <v>157</v>
      </c>
      <c r="E166" s="157" t="s">
        <v>242</v>
      </c>
      <c r="F166" s="217" t="s">
        <v>243</v>
      </c>
      <c r="G166" s="217"/>
      <c r="H166" s="217"/>
      <c r="I166" s="217"/>
      <c r="J166" s="158" t="s">
        <v>164</v>
      </c>
      <c r="K166" s="159">
        <v>501.6</v>
      </c>
      <c r="L166" s="218">
        <v>0</v>
      </c>
      <c r="M166" s="218"/>
      <c r="N166" s="219">
        <f t="shared" si="15"/>
        <v>0</v>
      </c>
      <c r="O166" s="219"/>
      <c r="P166" s="219"/>
      <c r="Q166" s="219"/>
      <c r="R166" s="130"/>
      <c r="T166" s="160" t="s">
        <v>5</v>
      </c>
      <c r="U166" s="43" t="s">
        <v>44</v>
      </c>
      <c r="V166" s="35"/>
      <c r="W166" s="161">
        <f t="shared" si="16"/>
        <v>0</v>
      </c>
      <c r="X166" s="161">
        <v>0</v>
      </c>
      <c r="Y166" s="161">
        <f t="shared" si="17"/>
        <v>0</v>
      </c>
      <c r="Z166" s="161">
        <v>0</v>
      </c>
      <c r="AA166" s="162">
        <f t="shared" si="18"/>
        <v>0</v>
      </c>
      <c r="AR166" s="18" t="s">
        <v>161</v>
      </c>
      <c r="AT166" s="18" t="s">
        <v>157</v>
      </c>
      <c r="AU166" s="18" t="s">
        <v>135</v>
      </c>
      <c r="AY166" s="18" t="s">
        <v>156</v>
      </c>
      <c r="BE166" s="101">
        <f t="shared" si="19"/>
        <v>0</v>
      </c>
      <c r="BF166" s="101">
        <f t="shared" si="20"/>
        <v>0</v>
      </c>
      <c r="BG166" s="101">
        <f t="shared" si="21"/>
        <v>0</v>
      </c>
      <c r="BH166" s="101">
        <f t="shared" si="22"/>
        <v>0</v>
      </c>
      <c r="BI166" s="101">
        <f t="shared" si="23"/>
        <v>0</v>
      </c>
      <c r="BJ166" s="18" t="s">
        <v>135</v>
      </c>
      <c r="BK166" s="163">
        <f t="shared" si="24"/>
        <v>0</v>
      </c>
      <c r="BL166" s="18" t="s">
        <v>161</v>
      </c>
      <c r="BM166" s="18" t="s">
        <v>244</v>
      </c>
    </row>
    <row r="167" spans="2:65" s="1" customFormat="1" ht="16.5" customHeight="1">
      <c r="B167" s="127"/>
      <c r="C167" s="156" t="s">
        <v>245</v>
      </c>
      <c r="D167" s="156" t="s">
        <v>157</v>
      </c>
      <c r="E167" s="157" t="s">
        <v>246</v>
      </c>
      <c r="F167" s="217" t="s">
        <v>247</v>
      </c>
      <c r="G167" s="217"/>
      <c r="H167" s="217"/>
      <c r="I167" s="217"/>
      <c r="J167" s="158" t="s">
        <v>218</v>
      </c>
      <c r="K167" s="159">
        <v>32</v>
      </c>
      <c r="L167" s="218">
        <v>0</v>
      </c>
      <c r="M167" s="218"/>
      <c r="N167" s="219">
        <f t="shared" si="15"/>
        <v>0</v>
      </c>
      <c r="O167" s="219"/>
      <c r="P167" s="219"/>
      <c r="Q167" s="219"/>
      <c r="R167" s="130"/>
      <c r="T167" s="160" t="s">
        <v>5</v>
      </c>
      <c r="U167" s="43" t="s">
        <v>44</v>
      </c>
      <c r="V167" s="35"/>
      <c r="W167" s="161">
        <f t="shared" si="16"/>
        <v>0</v>
      </c>
      <c r="X167" s="161">
        <v>0</v>
      </c>
      <c r="Y167" s="161">
        <f t="shared" si="17"/>
        <v>0</v>
      </c>
      <c r="Z167" s="161">
        <v>0</v>
      </c>
      <c r="AA167" s="162">
        <f t="shared" si="18"/>
        <v>0</v>
      </c>
      <c r="AR167" s="18" t="s">
        <v>161</v>
      </c>
      <c r="AT167" s="18" t="s">
        <v>157</v>
      </c>
      <c r="AU167" s="18" t="s">
        <v>135</v>
      </c>
      <c r="AY167" s="18" t="s">
        <v>156</v>
      </c>
      <c r="BE167" s="101">
        <f t="shared" si="19"/>
        <v>0</v>
      </c>
      <c r="BF167" s="101">
        <f t="shared" si="20"/>
        <v>0</v>
      </c>
      <c r="BG167" s="101">
        <f t="shared" si="21"/>
        <v>0</v>
      </c>
      <c r="BH167" s="101">
        <f t="shared" si="22"/>
        <v>0</v>
      </c>
      <c r="BI167" s="101">
        <f t="shared" si="23"/>
        <v>0</v>
      </c>
      <c r="BJ167" s="18" t="s">
        <v>135</v>
      </c>
      <c r="BK167" s="163">
        <f t="shared" si="24"/>
        <v>0</v>
      </c>
      <c r="BL167" s="18" t="s">
        <v>161</v>
      </c>
      <c r="BM167" s="18" t="s">
        <v>248</v>
      </c>
    </row>
    <row r="168" spans="2:65" s="1" customFormat="1" ht="16.5" customHeight="1">
      <c r="B168" s="127"/>
      <c r="C168" s="156" t="s">
        <v>203</v>
      </c>
      <c r="D168" s="156" t="s">
        <v>157</v>
      </c>
      <c r="E168" s="157" t="s">
        <v>249</v>
      </c>
      <c r="F168" s="217" t="s">
        <v>250</v>
      </c>
      <c r="G168" s="217"/>
      <c r="H168" s="217"/>
      <c r="I168" s="217"/>
      <c r="J168" s="158" t="s">
        <v>218</v>
      </c>
      <c r="K168" s="159">
        <v>102</v>
      </c>
      <c r="L168" s="218">
        <v>0</v>
      </c>
      <c r="M168" s="218"/>
      <c r="N168" s="219">
        <f t="shared" si="15"/>
        <v>0</v>
      </c>
      <c r="O168" s="219"/>
      <c r="P168" s="219"/>
      <c r="Q168" s="219"/>
      <c r="R168" s="130"/>
      <c r="T168" s="160" t="s">
        <v>5</v>
      </c>
      <c r="U168" s="43" t="s">
        <v>44</v>
      </c>
      <c r="V168" s="35"/>
      <c r="W168" s="161">
        <f t="shared" si="16"/>
        <v>0</v>
      </c>
      <c r="X168" s="161">
        <v>0</v>
      </c>
      <c r="Y168" s="161">
        <f t="shared" si="17"/>
        <v>0</v>
      </c>
      <c r="Z168" s="161">
        <v>0</v>
      </c>
      <c r="AA168" s="162">
        <f t="shared" si="18"/>
        <v>0</v>
      </c>
      <c r="AR168" s="18" t="s">
        <v>161</v>
      </c>
      <c r="AT168" s="18" t="s">
        <v>157</v>
      </c>
      <c r="AU168" s="18" t="s">
        <v>135</v>
      </c>
      <c r="AY168" s="18" t="s">
        <v>156</v>
      </c>
      <c r="BE168" s="101">
        <f t="shared" si="19"/>
        <v>0</v>
      </c>
      <c r="BF168" s="101">
        <f t="shared" si="20"/>
        <v>0</v>
      </c>
      <c r="BG168" s="101">
        <f t="shared" si="21"/>
        <v>0</v>
      </c>
      <c r="BH168" s="101">
        <f t="shared" si="22"/>
        <v>0</v>
      </c>
      <c r="BI168" s="101">
        <f t="shared" si="23"/>
        <v>0</v>
      </c>
      <c r="BJ168" s="18" t="s">
        <v>135</v>
      </c>
      <c r="BK168" s="163">
        <f t="shared" si="24"/>
        <v>0</v>
      </c>
      <c r="BL168" s="18" t="s">
        <v>161</v>
      </c>
      <c r="BM168" s="18" t="s">
        <v>251</v>
      </c>
    </row>
    <row r="169" spans="2:65" s="1" customFormat="1" ht="16.5" customHeight="1">
      <c r="B169" s="127"/>
      <c r="C169" s="156" t="s">
        <v>252</v>
      </c>
      <c r="D169" s="156" t="s">
        <v>157</v>
      </c>
      <c r="E169" s="157" t="s">
        <v>253</v>
      </c>
      <c r="F169" s="217" t="s">
        <v>254</v>
      </c>
      <c r="G169" s="217"/>
      <c r="H169" s="217"/>
      <c r="I169" s="217"/>
      <c r="J169" s="158" t="s">
        <v>218</v>
      </c>
      <c r="K169" s="159">
        <v>72</v>
      </c>
      <c r="L169" s="218">
        <v>0</v>
      </c>
      <c r="M169" s="218"/>
      <c r="N169" s="219">
        <f t="shared" si="15"/>
        <v>0</v>
      </c>
      <c r="O169" s="219"/>
      <c r="P169" s="219"/>
      <c r="Q169" s="219"/>
      <c r="R169" s="130"/>
      <c r="T169" s="160" t="s">
        <v>5</v>
      </c>
      <c r="U169" s="43" t="s">
        <v>44</v>
      </c>
      <c r="V169" s="35"/>
      <c r="W169" s="161">
        <f t="shared" si="16"/>
        <v>0</v>
      </c>
      <c r="X169" s="161">
        <v>0</v>
      </c>
      <c r="Y169" s="161">
        <f t="shared" si="17"/>
        <v>0</v>
      </c>
      <c r="Z169" s="161">
        <v>0</v>
      </c>
      <c r="AA169" s="162">
        <f t="shared" si="18"/>
        <v>0</v>
      </c>
      <c r="AR169" s="18" t="s">
        <v>161</v>
      </c>
      <c r="AT169" s="18" t="s">
        <v>157</v>
      </c>
      <c r="AU169" s="18" t="s">
        <v>135</v>
      </c>
      <c r="AY169" s="18" t="s">
        <v>156</v>
      </c>
      <c r="BE169" s="101">
        <f t="shared" si="19"/>
        <v>0</v>
      </c>
      <c r="BF169" s="101">
        <f t="shared" si="20"/>
        <v>0</v>
      </c>
      <c r="BG169" s="101">
        <f t="shared" si="21"/>
        <v>0</v>
      </c>
      <c r="BH169" s="101">
        <f t="shared" si="22"/>
        <v>0</v>
      </c>
      <c r="BI169" s="101">
        <f t="shared" si="23"/>
        <v>0</v>
      </c>
      <c r="BJ169" s="18" t="s">
        <v>135</v>
      </c>
      <c r="BK169" s="163">
        <f t="shared" si="24"/>
        <v>0</v>
      </c>
      <c r="BL169" s="18" t="s">
        <v>161</v>
      </c>
      <c r="BM169" s="18" t="s">
        <v>255</v>
      </c>
    </row>
    <row r="170" spans="2:65" s="1" customFormat="1" ht="16.5" customHeight="1">
      <c r="B170" s="127"/>
      <c r="C170" s="164" t="s">
        <v>206</v>
      </c>
      <c r="D170" s="164" t="s">
        <v>173</v>
      </c>
      <c r="E170" s="165" t="s">
        <v>256</v>
      </c>
      <c r="F170" s="228" t="s">
        <v>257</v>
      </c>
      <c r="G170" s="228"/>
      <c r="H170" s="228"/>
      <c r="I170" s="228"/>
      <c r="J170" s="166" t="s">
        <v>210</v>
      </c>
      <c r="K170" s="167">
        <v>2550</v>
      </c>
      <c r="L170" s="229">
        <v>0</v>
      </c>
      <c r="M170" s="229"/>
      <c r="N170" s="230">
        <f t="shared" si="15"/>
        <v>0</v>
      </c>
      <c r="O170" s="219"/>
      <c r="P170" s="219"/>
      <c r="Q170" s="219"/>
      <c r="R170" s="130"/>
      <c r="T170" s="160" t="s">
        <v>5</v>
      </c>
      <c r="U170" s="43" t="s">
        <v>44</v>
      </c>
      <c r="V170" s="35"/>
      <c r="W170" s="161">
        <f t="shared" si="16"/>
        <v>0</v>
      </c>
      <c r="X170" s="161">
        <v>0</v>
      </c>
      <c r="Y170" s="161">
        <f t="shared" si="17"/>
        <v>0</v>
      </c>
      <c r="Z170" s="161">
        <v>0</v>
      </c>
      <c r="AA170" s="162">
        <f t="shared" si="18"/>
        <v>0</v>
      </c>
      <c r="AR170" s="18" t="s">
        <v>171</v>
      </c>
      <c r="AT170" s="18" t="s">
        <v>173</v>
      </c>
      <c r="AU170" s="18" t="s">
        <v>135</v>
      </c>
      <c r="AY170" s="18" t="s">
        <v>156</v>
      </c>
      <c r="BE170" s="101">
        <f t="shared" si="19"/>
        <v>0</v>
      </c>
      <c r="BF170" s="101">
        <f t="shared" si="20"/>
        <v>0</v>
      </c>
      <c r="BG170" s="101">
        <f t="shared" si="21"/>
        <v>0</v>
      </c>
      <c r="BH170" s="101">
        <f t="shared" si="22"/>
        <v>0</v>
      </c>
      <c r="BI170" s="101">
        <f t="shared" si="23"/>
        <v>0</v>
      </c>
      <c r="BJ170" s="18" t="s">
        <v>135</v>
      </c>
      <c r="BK170" s="163">
        <f t="shared" si="24"/>
        <v>0</v>
      </c>
      <c r="BL170" s="18" t="s">
        <v>161</v>
      </c>
      <c r="BM170" s="18" t="s">
        <v>258</v>
      </c>
    </row>
    <row r="171" spans="2:65" s="1" customFormat="1" ht="38.25" customHeight="1">
      <c r="B171" s="127"/>
      <c r="C171" s="156" t="s">
        <v>259</v>
      </c>
      <c r="D171" s="156" t="s">
        <v>157</v>
      </c>
      <c r="E171" s="157" t="s">
        <v>260</v>
      </c>
      <c r="F171" s="217" t="s">
        <v>261</v>
      </c>
      <c r="G171" s="217"/>
      <c r="H171" s="217"/>
      <c r="I171" s="217"/>
      <c r="J171" s="158" t="s">
        <v>164</v>
      </c>
      <c r="K171" s="159">
        <v>3.03</v>
      </c>
      <c r="L171" s="218">
        <v>0</v>
      </c>
      <c r="M171" s="218"/>
      <c r="N171" s="219">
        <f t="shared" si="15"/>
        <v>0</v>
      </c>
      <c r="O171" s="219"/>
      <c r="P171" s="219"/>
      <c r="Q171" s="219"/>
      <c r="R171" s="130"/>
      <c r="T171" s="160" t="s">
        <v>5</v>
      </c>
      <c r="U171" s="43" t="s">
        <v>44</v>
      </c>
      <c r="V171" s="35"/>
      <c r="W171" s="161">
        <f t="shared" si="16"/>
        <v>0</v>
      </c>
      <c r="X171" s="161">
        <v>0</v>
      </c>
      <c r="Y171" s="161">
        <f t="shared" si="17"/>
        <v>0</v>
      </c>
      <c r="Z171" s="161">
        <v>0</v>
      </c>
      <c r="AA171" s="162">
        <f t="shared" si="18"/>
        <v>0</v>
      </c>
      <c r="AR171" s="18" t="s">
        <v>161</v>
      </c>
      <c r="AT171" s="18" t="s">
        <v>157</v>
      </c>
      <c r="AU171" s="18" t="s">
        <v>135</v>
      </c>
      <c r="AY171" s="18" t="s">
        <v>156</v>
      </c>
      <c r="BE171" s="101">
        <f t="shared" si="19"/>
        <v>0</v>
      </c>
      <c r="BF171" s="101">
        <f t="shared" si="20"/>
        <v>0</v>
      </c>
      <c r="BG171" s="101">
        <f t="shared" si="21"/>
        <v>0</v>
      </c>
      <c r="BH171" s="101">
        <f t="shared" si="22"/>
        <v>0</v>
      </c>
      <c r="BI171" s="101">
        <f t="shared" si="23"/>
        <v>0</v>
      </c>
      <c r="BJ171" s="18" t="s">
        <v>135</v>
      </c>
      <c r="BK171" s="163">
        <f t="shared" si="24"/>
        <v>0</v>
      </c>
      <c r="BL171" s="18" t="s">
        <v>161</v>
      </c>
      <c r="BM171" s="18" t="s">
        <v>262</v>
      </c>
    </row>
    <row r="172" spans="2:65" s="1" customFormat="1" ht="38.25" customHeight="1">
      <c r="B172" s="127"/>
      <c r="C172" s="156" t="s">
        <v>211</v>
      </c>
      <c r="D172" s="156" t="s">
        <v>157</v>
      </c>
      <c r="E172" s="157" t="s">
        <v>263</v>
      </c>
      <c r="F172" s="217" t="s">
        <v>264</v>
      </c>
      <c r="G172" s="217"/>
      <c r="H172" s="217"/>
      <c r="I172" s="217"/>
      <c r="J172" s="158" t="s">
        <v>164</v>
      </c>
      <c r="K172" s="159">
        <v>5.78</v>
      </c>
      <c r="L172" s="218">
        <v>0</v>
      </c>
      <c r="M172" s="218"/>
      <c r="N172" s="219">
        <f t="shared" si="15"/>
        <v>0</v>
      </c>
      <c r="O172" s="219"/>
      <c r="P172" s="219"/>
      <c r="Q172" s="219"/>
      <c r="R172" s="130"/>
      <c r="T172" s="160" t="s">
        <v>5</v>
      </c>
      <c r="U172" s="43" t="s">
        <v>44</v>
      </c>
      <c r="V172" s="35"/>
      <c r="W172" s="161">
        <f t="shared" si="16"/>
        <v>0</v>
      </c>
      <c r="X172" s="161">
        <v>0</v>
      </c>
      <c r="Y172" s="161">
        <f t="shared" si="17"/>
        <v>0</v>
      </c>
      <c r="Z172" s="161">
        <v>0</v>
      </c>
      <c r="AA172" s="162">
        <f t="shared" si="18"/>
        <v>0</v>
      </c>
      <c r="AR172" s="18" t="s">
        <v>161</v>
      </c>
      <c r="AT172" s="18" t="s">
        <v>157</v>
      </c>
      <c r="AU172" s="18" t="s">
        <v>135</v>
      </c>
      <c r="AY172" s="18" t="s">
        <v>156</v>
      </c>
      <c r="BE172" s="101">
        <f t="shared" si="19"/>
        <v>0</v>
      </c>
      <c r="BF172" s="101">
        <f t="shared" si="20"/>
        <v>0</v>
      </c>
      <c r="BG172" s="101">
        <f t="shared" si="21"/>
        <v>0</v>
      </c>
      <c r="BH172" s="101">
        <f t="shared" si="22"/>
        <v>0</v>
      </c>
      <c r="BI172" s="101">
        <f t="shared" si="23"/>
        <v>0</v>
      </c>
      <c r="BJ172" s="18" t="s">
        <v>135</v>
      </c>
      <c r="BK172" s="163">
        <f t="shared" si="24"/>
        <v>0</v>
      </c>
      <c r="BL172" s="18" t="s">
        <v>161</v>
      </c>
      <c r="BM172" s="18" t="s">
        <v>265</v>
      </c>
    </row>
    <row r="173" spans="2:65" s="1" customFormat="1" ht="38.25" customHeight="1">
      <c r="B173" s="127"/>
      <c r="C173" s="156" t="s">
        <v>266</v>
      </c>
      <c r="D173" s="156" t="s">
        <v>157</v>
      </c>
      <c r="E173" s="157" t="s">
        <v>267</v>
      </c>
      <c r="F173" s="217" t="s">
        <v>268</v>
      </c>
      <c r="G173" s="217"/>
      <c r="H173" s="217"/>
      <c r="I173" s="217"/>
      <c r="J173" s="158" t="s">
        <v>164</v>
      </c>
      <c r="K173" s="159">
        <v>43.22</v>
      </c>
      <c r="L173" s="218">
        <v>0</v>
      </c>
      <c r="M173" s="218"/>
      <c r="N173" s="219">
        <f t="shared" si="15"/>
        <v>0</v>
      </c>
      <c r="O173" s="219"/>
      <c r="P173" s="219"/>
      <c r="Q173" s="219"/>
      <c r="R173" s="130"/>
      <c r="T173" s="160" t="s">
        <v>5</v>
      </c>
      <c r="U173" s="43" t="s">
        <v>44</v>
      </c>
      <c r="V173" s="35"/>
      <c r="W173" s="161">
        <f t="shared" si="16"/>
        <v>0</v>
      </c>
      <c r="X173" s="161">
        <v>0</v>
      </c>
      <c r="Y173" s="161">
        <f t="shared" si="17"/>
        <v>0</v>
      </c>
      <c r="Z173" s="161">
        <v>0</v>
      </c>
      <c r="AA173" s="162">
        <f t="shared" si="18"/>
        <v>0</v>
      </c>
      <c r="AR173" s="18" t="s">
        <v>161</v>
      </c>
      <c r="AT173" s="18" t="s">
        <v>157</v>
      </c>
      <c r="AU173" s="18" t="s">
        <v>135</v>
      </c>
      <c r="AY173" s="18" t="s">
        <v>156</v>
      </c>
      <c r="BE173" s="101">
        <f t="shared" si="19"/>
        <v>0</v>
      </c>
      <c r="BF173" s="101">
        <f t="shared" si="20"/>
        <v>0</v>
      </c>
      <c r="BG173" s="101">
        <f t="shared" si="21"/>
        <v>0</v>
      </c>
      <c r="BH173" s="101">
        <f t="shared" si="22"/>
        <v>0</v>
      </c>
      <c r="BI173" s="101">
        <f t="shared" si="23"/>
        <v>0</v>
      </c>
      <c r="BJ173" s="18" t="s">
        <v>135</v>
      </c>
      <c r="BK173" s="163">
        <f t="shared" si="24"/>
        <v>0</v>
      </c>
      <c r="BL173" s="18" t="s">
        <v>161</v>
      </c>
      <c r="BM173" s="18" t="s">
        <v>269</v>
      </c>
    </row>
    <row r="174" spans="2:65" s="1" customFormat="1" ht="25.5" customHeight="1">
      <c r="B174" s="127"/>
      <c r="C174" s="156" t="s">
        <v>214</v>
      </c>
      <c r="D174" s="156" t="s">
        <v>157</v>
      </c>
      <c r="E174" s="157" t="s">
        <v>270</v>
      </c>
      <c r="F174" s="217" t="s">
        <v>271</v>
      </c>
      <c r="G174" s="217"/>
      <c r="H174" s="217"/>
      <c r="I174" s="217"/>
      <c r="J174" s="158" t="s">
        <v>164</v>
      </c>
      <c r="K174" s="159">
        <v>12.2</v>
      </c>
      <c r="L174" s="218">
        <v>0</v>
      </c>
      <c r="M174" s="218"/>
      <c r="N174" s="219">
        <f t="shared" si="15"/>
        <v>0</v>
      </c>
      <c r="O174" s="219"/>
      <c r="P174" s="219"/>
      <c r="Q174" s="219"/>
      <c r="R174" s="130"/>
      <c r="T174" s="160" t="s">
        <v>5</v>
      </c>
      <c r="U174" s="43" t="s">
        <v>44</v>
      </c>
      <c r="V174" s="35"/>
      <c r="W174" s="161">
        <f t="shared" si="16"/>
        <v>0</v>
      </c>
      <c r="X174" s="161">
        <v>0</v>
      </c>
      <c r="Y174" s="161">
        <f t="shared" si="17"/>
        <v>0</v>
      </c>
      <c r="Z174" s="161">
        <v>0</v>
      </c>
      <c r="AA174" s="162">
        <f t="shared" si="18"/>
        <v>0</v>
      </c>
      <c r="AR174" s="18" t="s">
        <v>161</v>
      </c>
      <c r="AT174" s="18" t="s">
        <v>157</v>
      </c>
      <c r="AU174" s="18" t="s">
        <v>135</v>
      </c>
      <c r="AY174" s="18" t="s">
        <v>156</v>
      </c>
      <c r="BE174" s="101">
        <f t="shared" si="19"/>
        <v>0</v>
      </c>
      <c r="BF174" s="101">
        <f t="shared" si="20"/>
        <v>0</v>
      </c>
      <c r="BG174" s="101">
        <f t="shared" si="21"/>
        <v>0</v>
      </c>
      <c r="BH174" s="101">
        <f t="shared" si="22"/>
        <v>0</v>
      </c>
      <c r="BI174" s="101">
        <f t="shared" si="23"/>
        <v>0</v>
      </c>
      <c r="BJ174" s="18" t="s">
        <v>135</v>
      </c>
      <c r="BK174" s="163">
        <f t="shared" si="24"/>
        <v>0</v>
      </c>
      <c r="BL174" s="18" t="s">
        <v>161</v>
      </c>
      <c r="BM174" s="18" t="s">
        <v>272</v>
      </c>
    </row>
    <row r="175" spans="2:65" s="1" customFormat="1" ht="51" customHeight="1">
      <c r="B175" s="127"/>
      <c r="C175" s="156" t="s">
        <v>273</v>
      </c>
      <c r="D175" s="156" t="s">
        <v>157</v>
      </c>
      <c r="E175" s="157" t="s">
        <v>274</v>
      </c>
      <c r="F175" s="217" t="s">
        <v>275</v>
      </c>
      <c r="G175" s="217"/>
      <c r="H175" s="217"/>
      <c r="I175" s="217"/>
      <c r="J175" s="158" t="s">
        <v>218</v>
      </c>
      <c r="K175" s="159">
        <v>24</v>
      </c>
      <c r="L175" s="218">
        <v>0</v>
      </c>
      <c r="M175" s="218"/>
      <c r="N175" s="219">
        <f t="shared" si="15"/>
        <v>0</v>
      </c>
      <c r="O175" s="219"/>
      <c r="P175" s="219"/>
      <c r="Q175" s="219"/>
      <c r="R175" s="130"/>
      <c r="T175" s="160" t="s">
        <v>5</v>
      </c>
      <c r="U175" s="43" t="s">
        <v>44</v>
      </c>
      <c r="V175" s="35"/>
      <c r="W175" s="161">
        <f t="shared" si="16"/>
        <v>0</v>
      </c>
      <c r="X175" s="161">
        <v>0</v>
      </c>
      <c r="Y175" s="161">
        <f t="shared" si="17"/>
        <v>0</v>
      </c>
      <c r="Z175" s="161">
        <v>0</v>
      </c>
      <c r="AA175" s="162">
        <f t="shared" si="18"/>
        <v>0</v>
      </c>
      <c r="AR175" s="18" t="s">
        <v>161</v>
      </c>
      <c r="AT175" s="18" t="s">
        <v>157</v>
      </c>
      <c r="AU175" s="18" t="s">
        <v>135</v>
      </c>
      <c r="AY175" s="18" t="s">
        <v>156</v>
      </c>
      <c r="BE175" s="101">
        <f t="shared" si="19"/>
        <v>0</v>
      </c>
      <c r="BF175" s="101">
        <f t="shared" si="20"/>
        <v>0</v>
      </c>
      <c r="BG175" s="101">
        <f t="shared" si="21"/>
        <v>0</v>
      </c>
      <c r="BH175" s="101">
        <f t="shared" si="22"/>
        <v>0</v>
      </c>
      <c r="BI175" s="101">
        <f t="shared" si="23"/>
        <v>0</v>
      </c>
      <c r="BJ175" s="18" t="s">
        <v>135</v>
      </c>
      <c r="BK175" s="163">
        <f t="shared" si="24"/>
        <v>0</v>
      </c>
      <c r="BL175" s="18" t="s">
        <v>161</v>
      </c>
      <c r="BM175" s="18" t="s">
        <v>276</v>
      </c>
    </row>
    <row r="176" spans="2:65" s="1" customFormat="1" ht="38.25" customHeight="1">
      <c r="B176" s="127"/>
      <c r="C176" s="156" t="s">
        <v>219</v>
      </c>
      <c r="D176" s="156" t="s">
        <v>157</v>
      </c>
      <c r="E176" s="157" t="s">
        <v>277</v>
      </c>
      <c r="F176" s="217" t="s">
        <v>278</v>
      </c>
      <c r="G176" s="217"/>
      <c r="H176" s="217"/>
      <c r="I176" s="217"/>
      <c r="J176" s="158" t="s">
        <v>218</v>
      </c>
      <c r="K176" s="159">
        <v>9.4</v>
      </c>
      <c r="L176" s="218">
        <v>0</v>
      </c>
      <c r="M176" s="218"/>
      <c r="N176" s="219">
        <f t="shared" si="15"/>
        <v>0</v>
      </c>
      <c r="O176" s="219"/>
      <c r="P176" s="219"/>
      <c r="Q176" s="219"/>
      <c r="R176" s="130"/>
      <c r="T176" s="160" t="s">
        <v>5</v>
      </c>
      <c r="U176" s="43" t="s">
        <v>44</v>
      </c>
      <c r="V176" s="35"/>
      <c r="W176" s="161">
        <f t="shared" si="16"/>
        <v>0</v>
      </c>
      <c r="X176" s="161">
        <v>0</v>
      </c>
      <c r="Y176" s="161">
        <f t="shared" si="17"/>
        <v>0</v>
      </c>
      <c r="Z176" s="161">
        <v>0</v>
      </c>
      <c r="AA176" s="162">
        <f t="shared" si="18"/>
        <v>0</v>
      </c>
      <c r="AR176" s="18" t="s">
        <v>161</v>
      </c>
      <c r="AT176" s="18" t="s">
        <v>157</v>
      </c>
      <c r="AU176" s="18" t="s">
        <v>135</v>
      </c>
      <c r="AY176" s="18" t="s">
        <v>156</v>
      </c>
      <c r="BE176" s="101">
        <f t="shared" si="19"/>
        <v>0</v>
      </c>
      <c r="BF176" s="101">
        <f t="shared" si="20"/>
        <v>0</v>
      </c>
      <c r="BG176" s="101">
        <f t="shared" si="21"/>
        <v>0</v>
      </c>
      <c r="BH176" s="101">
        <f t="shared" si="22"/>
        <v>0</v>
      </c>
      <c r="BI176" s="101">
        <f t="shared" si="23"/>
        <v>0</v>
      </c>
      <c r="BJ176" s="18" t="s">
        <v>135</v>
      </c>
      <c r="BK176" s="163">
        <f t="shared" si="24"/>
        <v>0</v>
      </c>
      <c r="BL176" s="18" t="s">
        <v>161</v>
      </c>
      <c r="BM176" s="18" t="s">
        <v>279</v>
      </c>
    </row>
    <row r="177" spans="2:65" s="1" customFormat="1" ht="38.25" customHeight="1">
      <c r="B177" s="127"/>
      <c r="C177" s="156" t="s">
        <v>280</v>
      </c>
      <c r="D177" s="156" t="s">
        <v>157</v>
      </c>
      <c r="E177" s="157" t="s">
        <v>281</v>
      </c>
      <c r="F177" s="217" t="s">
        <v>282</v>
      </c>
      <c r="G177" s="217"/>
      <c r="H177" s="217"/>
      <c r="I177" s="217"/>
      <c r="J177" s="158" t="s">
        <v>218</v>
      </c>
      <c r="K177" s="159">
        <v>4.2</v>
      </c>
      <c r="L177" s="218">
        <v>0</v>
      </c>
      <c r="M177" s="218"/>
      <c r="N177" s="219">
        <f t="shared" si="15"/>
        <v>0</v>
      </c>
      <c r="O177" s="219"/>
      <c r="P177" s="219"/>
      <c r="Q177" s="219"/>
      <c r="R177" s="130"/>
      <c r="T177" s="160" t="s">
        <v>5</v>
      </c>
      <c r="U177" s="43" t="s">
        <v>44</v>
      </c>
      <c r="V177" s="35"/>
      <c r="W177" s="161">
        <f t="shared" si="16"/>
        <v>0</v>
      </c>
      <c r="X177" s="161">
        <v>0</v>
      </c>
      <c r="Y177" s="161">
        <f t="shared" si="17"/>
        <v>0</v>
      </c>
      <c r="Z177" s="161">
        <v>0</v>
      </c>
      <c r="AA177" s="162">
        <f t="shared" si="18"/>
        <v>0</v>
      </c>
      <c r="AR177" s="18" t="s">
        <v>161</v>
      </c>
      <c r="AT177" s="18" t="s">
        <v>157</v>
      </c>
      <c r="AU177" s="18" t="s">
        <v>135</v>
      </c>
      <c r="AY177" s="18" t="s">
        <v>156</v>
      </c>
      <c r="BE177" s="101">
        <f t="shared" si="19"/>
        <v>0</v>
      </c>
      <c r="BF177" s="101">
        <f t="shared" si="20"/>
        <v>0</v>
      </c>
      <c r="BG177" s="101">
        <f t="shared" si="21"/>
        <v>0</v>
      </c>
      <c r="BH177" s="101">
        <f t="shared" si="22"/>
        <v>0</v>
      </c>
      <c r="BI177" s="101">
        <f t="shared" si="23"/>
        <v>0</v>
      </c>
      <c r="BJ177" s="18" t="s">
        <v>135</v>
      </c>
      <c r="BK177" s="163">
        <f t="shared" si="24"/>
        <v>0</v>
      </c>
      <c r="BL177" s="18" t="s">
        <v>161</v>
      </c>
      <c r="BM177" s="18" t="s">
        <v>283</v>
      </c>
    </row>
    <row r="178" spans="2:65" s="9" customFormat="1" ht="29.85" customHeight="1">
      <c r="B178" s="145"/>
      <c r="C178" s="146"/>
      <c r="D178" s="155" t="s">
        <v>117</v>
      </c>
      <c r="E178" s="155"/>
      <c r="F178" s="155"/>
      <c r="G178" s="155"/>
      <c r="H178" s="155"/>
      <c r="I178" s="155"/>
      <c r="J178" s="155"/>
      <c r="K178" s="155"/>
      <c r="L178" s="155"/>
      <c r="M178" s="155"/>
      <c r="N178" s="226">
        <f>BK178</f>
        <v>0</v>
      </c>
      <c r="O178" s="227"/>
      <c r="P178" s="227"/>
      <c r="Q178" s="227"/>
      <c r="R178" s="148"/>
      <c r="T178" s="149"/>
      <c r="U178" s="146"/>
      <c r="V178" s="146"/>
      <c r="W178" s="150">
        <f>W179</f>
        <v>0</v>
      </c>
      <c r="X178" s="146"/>
      <c r="Y178" s="150">
        <f>Y179</f>
        <v>0</v>
      </c>
      <c r="Z178" s="146"/>
      <c r="AA178" s="151">
        <f>AA179</f>
        <v>0</v>
      </c>
      <c r="AR178" s="152" t="s">
        <v>85</v>
      </c>
      <c r="AT178" s="153" t="s">
        <v>76</v>
      </c>
      <c r="AU178" s="153" t="s">
        <v>85</v>
      </c>
      <c r="AY178" s="152" t="s">
        <v>156</v>
      </c>
      <c r="BK178" s="154">
        <f>BK179</f>
        <v>0</v>
      </c>
    </row>
    <row r="179" spans="2:65" s="1" customFormat="1" ht="38.25" customHeight="1">
      <c r="B179" s="127"/>
      <c r="C179" s="156" t="s">
        <v>222</v>
      </c>
      <c r="D179" s="156" t="s">
        <v>157</v>
      </c>
      <c r="E179" s="157" t="s">
        <v>284</v>
      </c>
      <c r="F179" s="217" t="s">
        <v>285</v>
      </c>
      <c r="G179" s="217"/>
      <c r="H179" s="217"/>
      <c r="I179" s="217"/>
      <c r="J179" s="158" t="s">
        <v>229</v>
      </c>
      <c r="K179" s="159">
        <v>40.106000000000002</v>
      </c>
      <c r="L179" s="218">
        <v>0</v>
      </c>
      <c r="M179" s="218"/>
      <c r="N179" s="219">
        <f>ROUND(L179*K179,3)</f>
        <v>0</v>
      </c>
      <c r="O179" s="219"/>
      <c r="P179" s="219"/>
      <c r="Q179" s="219"/>
      <c r="R179" s="130"/>
      <c r="T179" s="160" t="s">
        <v>5</v>
      </c>
      <c r="U179" s="43" t="s">
        <v>44</v>
      </c>
      <c r="V179" s="35"/>
      <c r="W179" s="161">
        <f>V179*K179</f>
        <v>0</v>
      </c>
      <c r="X179" s="161">
        <v>0</v>
      </c>
      <c r="Y179" s="161">
        <f>X179*K179</f>
        <v>0</v>
      </c>
      <c r="Z179" s="161">
        <v>0</v>
      </c>
      <c r="AA179" s="162">
        <f>Z179*K179</f>
        <v>0</v>
      </c>
      <c r="AR179" s="18" t="s">
        <v>161</v>
      </c>
      <c r="AT179" s="18" t="s">
        <v>157</v>
      </c>
      <c r="AU179" s="18" t="s">
        <v>135</v>
      </c>
      <c r="AY179" s="18" t="s">
        <v>156</v>
      </c>
      <c r="BE179" s="101">
        <f>IF(U179="základná",N179,0)</f>
        <v>0</v>
      </c>
      <c r="BF179" s="101">
        <f>IF(U179="znížená",N179,0)</f>
        <v>0</v>
      </c>
      <c r="BG179" s="101">
        <f>IF(U179="zákl. prenesená",N179,0)</f>
        <v>0</v>
      </c>
      <c r="BH179" s="101">
        <f>IF(U179="zníž. prenesená",N179,0)</f>
        <v>0</v>
      </c>
      <c r="BI179" s="101">
        <f>IF(U179="nulová",N179,0)</f>
        <v>0</v>
      </c>
      <c r="BJ179" s="18" t="s">
        <v>135</v>
      </c>
      <c r="BK179" s="163">
        <f>ROUND(L179*K179,3)</f>
        <v>0</v>
      </c>
      <c r="BL179" s="18" t="s">
        <v>161</v>
      </c>
      <c r="BM179" s="18" t="s">
        <v>286</v>
      </c>
    </row>
    <row r="180" spans="2:65" s="9" customFormat="1" ht="37.35" customHeight="1">
      <c r="B180" s="145"/>
      <c r="C180" s="146"/>
      <c r="D180" s="147" t="s">
        <v>118</v>
      </c>
      <c r="E180" s="147"/>
      <c r="F180" s="147"/>
      <c r="G180" s="147"/>
      <c r="H180" s="147"/>
      <c r="I180" s="147"/>
      <c r="J180" s="147"/>
      <c r="K180" s="147"/>
      <c r="L180" s="147"/>
      <c r="M180" s="147"/>
      <c r="N180" s="214">
        <f>BK180</f>
        <v>0</v>
      </c>
      <c r="O180" s="215"/>
      <c r="P180" s="215"/>
      <c r="Q180" s="215"/>
      <c r="R180" s="148"/>
      <c r="T180" s="149"/>
      <c r="U180" s="146"/>
      <c r="V180" s="146"/>
      <c r="W180" s="150">
        <f>W181+W184+W187+W193+W205+W208+W211+W213+W217+W232+W250+W254+W258</f>
        <v>0</v>
      </c>
      <c r="X180" s="146"/>
      <c r="Y180" s="150">
        <f>Y181+Y184+Y187+Y193+Y205+Y208+Y211+Y213+Y217+Y232+Y250+Y254+Y258</f>
        <v>0</v>
      </c>
      <c r="Z180" s="146"/>
      <c r="AA180" s="151">
        <f>AA181+AA184+AA187+AA193+AA205+AA208+AA211+AA213+AA217+AA232+AA250+AA254+AA258</f>
        <v>0</v>
      </c>
      <c r="AR180" s="152" t="s">
        <v>85</v>
      </c>
      <c r="AT180" s="153" t="s">
        <v>76</v>
      </c>
      <c r="AU180" s="153" t="s">
        <v>77</v>
      </c>
      <c r="AY180" s="152" t="s">
        <v>156</v>
      </c>
      <c r="BK180" s="154">
        <f>BK181+BK184+BK187+BK193+BK205+BK208+BK211+BK213+BK217+BK232+BK250+BK254+BK258</f>
        <v>0</v>
      </c>
    </row>
    <row r="181" spans="2:65" s="9" customFormat="1" ht="19.899999999999999" customHeight="1">
      <c r="B181" s="145"/>
      <c r="C181" s="146"/>
      <c r="D181" s="155" t="s">
        <v>119</v>
      </c>
      <c r="E181" s="155"/>
      <c r="F181" s="155"/>
      <c r="G181" s="155"/>
      <c r="H181" s="155"/>
      <c r="I181" s="155"/>
      <c r="J181" s="155"/>
      <c r="K181" s="155"/>
      <c r="L181" s="155"/>
      <c r="M181" s="155"/>
      <c r="N181" s="224">
        <f>BK181</f>
        <v>0</v>
      </c>
      <c r="O181" s="225"/>
      <c r="P181" s="225"/>
      <c r="Q181" s="225"/>
      <c r="R181" s="148"/>
      <c r="T181" s="149"/>
      <c r="U181" s="146"/>
      <c r="V181" s="146"/>
      <c r="W181" s="150">
        <f>SUM(W182:W183)</f>
        <v>0</v>
      </c>
      <c r="X181" s="146"/>
      <c r="Y181" s="150">
        <f>SUM(Y182:Y183)</f>
        <v>0</v>
      </c>
      <c r="Z181" s="146"/>
      <c r="AA181" s="151">
        <f>SUM(AA182:AA183)</f>
        <v>0</v>
      </c>
      <c r="AR181" s="152" t="s">
        <v>85</v>
      </c>
      <c r="AT181" s="153" t="s">
        <v>76</v>
      </c>
      <c r="AU181" s="153" t="s">
        <v>85</v>
      </c>
      <c r="AY181" s="152" t="s">
        <v>156</v>
      </c>
      <c r="BK181" s="154">
        <f>SUM(BK182:BK183)</f>
        <v>0</v>
      </c>
    </row>
    <row r="182" spans="2:65" s="1" customFormat="1" ht="25.5" customHeight="1">
      <c r="B182" s="127"/>
      <c r="C182" s="156" t="s">
        <v>287</v>
      </c>
      <c r="D182" s="156" t="s">
        <v>157</v>
      </c>
      <c r="E182" s="157" t="s">
        <v>288</v>
      </c>
      <c r="F182" s="217" t="s">
        <v>289</v>
      </c>
      <c r="G182" s="217"/>
      <c r="H182" s="217"/>
      <c r="I182" s="217"/>
      <c r="J182" s="158" t="s">
        <v>164</v>
      </c>
      <c r="K182" s="159">
        <v>347.85</v>
      </c>
      <c r="L182" s="218">
        <v>0</v>
      </c>
      <c r="M182" s="218"/>
      <c r="N182" s="219">
        <f>ROUND(L182*K182,3)</f>
        <v>0</v>
      </c>
      <c r="O182" s="219"/>
      <c r="P182" s="219"/>
      <c r="Q182" s="219"/>
      <c r="R182" s="130"/>
      <c r="T182" s="160" t="s">
        <v>5</v>
      </c>
      <c r="U182" s="43" t="s">
        <v>44</v>
      </c>
      <c r="V182" s="35"/>
      <c r="W182" s="161">
        <f>V182*K182</f>
        <v>0</v>
      </c>
      <c r="X182" s="161">
        <v>0</v>
      </c>
      <c r="Y182" s="161">
        <f>X182*K182</f>
        <v>0</v>
      </c>
      <c r="Z182" s="161">
        <v>0</v>
      </c>
      <c r="AA182" s="162">
        <f>Z182*K182</f>
        <v>0</v>
      </c>
      <c r="AR182" s="18" t="s">
        <v>161</v>
      </c>
      <c r="AT182" s="18" t="s">
        <v>157</v>
      </c>
      <c r="AU182" s="18" t="s">
        <v>135</v>
      </c>
      <c r="AY182" s="18" t="s">
        <v>156</v>
      </c>
      <c r="BE182" s="101">
        <f>IF(U182="základná",N182,0)</f>
        <v>0</v>
      </c>
      <c r="BF182" s="101">
        <f>IF(U182="znížená",N182,0)</f>
        <v>0</v>
      </c>
      <c r="BG182" s="101">
        <f>IF(U182="zákl. prenesená",N182,0)</f>
        <v>0</v>
      </c>
      <c r="BH182" s="101">
        <f>IF(U182="zníž. prenesená",N182,0)</f>
        <v>0</v>
      </c>
      <c r="BI182" s="101">
        <f>IF(U182="nulová",N182,0)</f>
        <v>0</v>
      </c>
      <c r="BJ182" s="18" t="s">
        <v>135</v>
      </c>
      <c r="BK182" s="163">
        <f>ROUND(L182*K182,3)</f>
        <v>0</v>
      </c>
      <c r="BL182" s="18" t="s">
        <v>161</v>
      </c>
      <c r="BM182" s="18" t="s">
        <v>290</v>
      </c>
    </row>
    <row r="183" spans="2:65" s="1" customFormat="1" ht="25.5" customHeight="1">
      <c r="B183" s="127"/>
      <c r="C183" s="164" t="s">
        <v>226</v>
      </c>
      <c r="D183" s="164" t="s">
        <v>173</v>
      </c>
      <c r="E183" s="165" t="s">
        <v>291</v>
      </c>
      <c r="F183" s="228" t="s">
        <v>292</v>
      </c>
      <c r="G183" s="228"/>
      <c r="H183" s="228"/>
      <c r="I183" s="228"/>
      <c r="J183" s="166" t="s">
        <v>164</v>
      </c>
      <c r="K183" s="167">
        <v>365.24299999999999</v>
      </c>
      <c r="L183" s="229">
        <v>0</v>
      </c>
      <c r="M183" s="229"/>
      <c r="N183" s="230">
        <f>ROUND(L183*K183,3)</f>
        <v>0</v>
      </c>
      <c r="O183" s="219"/>
      <c r="P183" s="219"/>
      <c r="Q183" s="219"/>
      <c r="R183" s="130"/>
      <c r="T183" s="160" t="s">
        <v>5</v>
      </c>
      <c r="U183" s="43" t="s">
        <v>44</v>
      </c>
      <c r="V183" s="35"/>
      <c r="W183" s="161">
        <f>V183*K183</f>
        <v>0</v>
      </c>
      <c r="X183" s="161">
        <v>0</v>
      </c>
      <c r="Y183" s="161">
        <f>X183*K183</f>
        <v>0</v>
      </c>
      <c r="Z183" s="161">
        <v>0</v>
      </c>
      <c r="AA183" s="162">
        <f>Z183*K183</f>
        <v>0</v>
      </c>
      <c r="AR183" s="18" t="s">
        <v>171</v>
      </c>
      <c r="AT183" s="18" t="s">
        <v>173</v>
      </c>
      <c r="AU183" s="18" t="s">
        <v>135</v>
      </c>
      <c r="AY183" s="18" t="s">
        <v>156</v>
      </c>
      <c r="BE183" s="101">
        <f>IF(U183="základná",N183,0)</f>
        <v>0</v>
      </c>
      <c r="BF183" s="101">
        <f>IF(U183="znížená",N183,0)</f>
        <v>0</v>
      </c>
      <c r="BG183" s="101">
        <f>IF(U183="zákl. prenesená",N183,0)</f>
        <v>0</v>
      </c>
      <c r="BH183" s="101">
        <f>IF(U183="zníž. prenesená",N183,0)</f>
        <v>0</v>
      </c>
      <c r="BI183" s="101">
        <f>IF(U183="nulová",N183,0)</f>
        <v>0</v>
      </c>
      <c r="BJ183" s="18" t="s">
        <v>135</v>
      </c>
      <c r="BK183" s="163">
        <f>ROUND(L183*K183,3)</f>
        <v>0</v>
      </c>
      <c r="BL183" s="18" t="s">
        <v>161</v>
      </c>
      <c r="BM183" s="18" t="s">
        <v>293</v>
      </c>
    </row>
    <row r="184" spans="2:65" s="9" customFormat="1" ht="29.85" customHeight="1">
      <c r="B184" s="145"/>
      <c r="C184" s="146"/>
      <c r="D184" s="155" t="s">
        <v>120</v>
      </c>
      <c r="E184" s="155"/>
      <c r="F184" s="155"/>
      <c r="G184" s="155"/>
      <c r="H184" s="155"/>
      <c r="I184" s="155"/>
      <c r="J184" s="155"/>
      <c r="K184" s="155"/>
      <c r="L184" s="155"/>
      <c r="M184" s="155"/>
      <c r="N184" s="226">
        <f>BK184</f>
        <v>0</v>
      </c>
      <c r="O184" s="227"/>
      <c r="P184" s="227"/>
      <c r="Q184" s="227"/>
      <c r="R184" s="148"/>
      <c r="T184" s="149"/>
      <c r="U184" s="146"/>
      <c r="V184" s="146"/>
      <c r="W184" s="150">
        <f>SUM(W185:W186)</f>
        <v>0</v>
      </c>
      <c r="X184" s="146"/>
      <c r="Y184" s="150">
        <f>SUM(Y185:Y186)</f>
        <v>0</v>
      </c>
      <c r="Z184" s="146"/>
      <c r="AA184" s="151">
        <f>SUM(AA185:AA186)</f>
        <v>0</v>
      </c>
      <c r="AR184" s="152" t="s">
        <v>85</v>
      </c>
      <c r="AT184" s="153" t="s">
        <v>76</v>
      </c>
      <c r="AU184" s="153" t="s">
        <v>85</v>
      </c>
      <c r="AY184" s="152" t="s">
        <v>156</v>
      </c>
      <c r="BK184" s="154">
        <f>SUM(BK185:BK186)</f>
        <v>0</v>
      </c>
    </row>
    <row r="185" spans="2:65" s="1" customFormat="1" ht="25.5" customHeight="1">
      <c r="B185" s="127"/>
      <c r="C185" s="156" t="s">
        <v>294</v>
      </c>
      <c r="D185" s="156" t="s">
        <v>157</v>
      </c>
      <c r="E185" s="157" t="s">
        <v>295</v>
      </c>
      <c r="F185" s="217" t="s">
        <v>296</v>
      </c>
      <c r="G185" s="217"/>
      <c r="H185" s="217"/>
      <c r="I185" s="217"/>
      <c r="J185" s="158" t="s">
        <v>218</v>
      </c>
      <c r="K185" s="159">
        <v>5</v>
      </c>
      <c r="L185" s="218">
        <v>0</v>
      </c>
      <c r="M185" s="218"/>
      <c r="N185" s="219">
        <f>ROUND(L185*K185,3)</f>
        <v>0</v>
      </c>
      <c r="O185" s="219"/>
      <c r="P185" s="219"/>
      <c r="Q185" s="219"/>
      <c r="R185" s="130"/>
      <c r="T185" s="160" t="s">
        <v>5</v>
      </c>
      <c r="U185" s="43" t="s">
        <v>44</v>
      </c>
      <c r="V185" s="35"/>
      <c r="W185" s="161">
        <f>V185*K185</f>
        <v>0</v>
      </c>
      <c r="X185" s="161">
        <v>0</v>
      </c>
      <c r="Y185" s="161">
        <f>X185*K185</f>
        <v>0</v>
      </c>
      <c r="Z185" s="161">
        <v>0</v>
      </c>
      <c r="AA185" s="162">
        <f>Z185*K185</f>
        <v>0</v>
      </c>
      <c r="AR185" s="18" t="s">
        <v>161</v>
      </c>
      <c r="AT185" s="18" t="s">
        <v>157</v>
      </c>
      <c r="AU185" s="18" t="s">
        <v>135</v>
      </c>
      <c r="AY185" s="18" t="s">
        <v>156</v>
      </c>
      <c r="BE185" s="101">
        <f>IF(U185="základná",N185,0)</f>
        <v>0</v>
      </c>
      <c r="BF185" s="101">
        <f>IF(U185="znížená",N185,0)</f>
        <v>0</v>
      </c>
      <c r="BG185" s="101">
        <f>IF(U185="zákl. prenesená",N185,0)</f>
        <v>0</v>
      </c>
      <c r="BH185" s="101">
        <f>IF(U185="zníž. prenesená",N185,0)</f>
        <v>0</v>
      </c>
      <c r="BI185" s="101">
        <f>IF(U185="nulová",N185,0)</f>
        <v>0</v>
      </c>
      <c r="BJ185" s="18" t="s">
        <v>135</v>
      </c>
      <c r="BK185" s="163">
        <f>ROUND(L185*K185,3)</f>
        <v>0</v>
      </c>
      <c r="BL185" s="18" t="s">
        <v>161</v>
      </c>
      <c r="BM185" s="18" t="s">
        <v>297</v>
      </c>
    </row>
    <row r="186" spans="2:65" s="1" customFormat="1" ht="25.5" customHeight="1">
      <c r="B186" s="127"/>
      <c r="C186" s="156" t="s">
        <v>230</v>
      </c>
      <c r="D186" s="156" t="s">
        <v>157</v>
      </c>
      <c r="E186" s="157" t="s">
        <v>298</v>
      </c>
      <c r="F186" s="217" t="s">
        <v>299</v>
      </c>
      <c r="G186" s="217"/>
      <c r="H186" s="217"/>
      <c r="I186" s="217"/>
      <c r="J186" s="158" t="s">
        <v>218</v>
      </c>
      <c r="K186" s="159">
        <v>2</v>
      </c>
      <c r="L186" s="218">
        <v>0</v>
      </c>
      <c r="M186" s="218"/>
      <c r="N186" s="219">
        <f>ROUND(L186*K186,3)</f>
        <v>0</v>
      </c>
      <c r="O186" s="219"/>
      <c r="P186" s="219"/>
      <c r="Q186" s="219"/>
      <c r="R186" s="130"/>
      <c r="T186" s="160" t="s">
        <v>5</v>
      </c>
      <c r="U186" s="43" t="s">
        <v>44</v>
      </c>
      <c r="V186" s="35"/>
      <c r="W186" s="161">
        <f>V186*K186</f>
        <v>0</v>
      </c>
      <c r="X186" s="161">
        <v>0</v>
      </c>
      <c r="Y186" s="161">
        <f>X186*K186</f>
        <v>0</v>
      </c>
      <c r="Z186" s="161">
        <v>0</v>
      </c>
      <c r="AA186" s="162">
        <f>Z186*K186</f>
        <v>0</v>
      </c>
      <c r="AR186" s="18" t="s">
        <v>161</v>
      </c>
      <c r="AT186" s="18" t="s">
        <v>157</v>
      </c>
      <c r="AU186" s="18" t="s">
        <v>135</v>
      </c>
      <c r="AY186" s="18" t="s">
        <v>156</v>
      </c>
      <c r="BE186" s="101">
        <f>IF(U186="základná",N186,0)</f>
        <v>0</v>
      </c>
      <c r="BF186" s="101">
        <f>IF(U186="znížená",N186,0)</f>
        <v>0</v>
      </c>
      <c r="BG186" s="101">
        <f>IF(U186="zákl. prenesená",N186,0)</f>
        <v>0</v>
      </c>
      <c r="BH186" s="101">
        <f>IF(U186="zníž. prenesená",N186,0)</f>
        <v>0</v>
      </c>
      <c r="BI186" s="101">
        <f>IF(U186="nulová",N186,0)</f>
        <v>0</v>
      </c>
      <c r="BJ186" s="18" t="s">
        <v>135</v>
      </c>
      <c r="BK186" s="163">
        <f>ROUND(L186*K186,3)</f>
        <v>0</v>
      </c>
      <c r="BL186" s="18" t="s">
        <v>161</v>
      </c>
      <c r="BM186" s="18" t="s">
        <v>300</v>
      </c>
    </row>
    <row r="187" spans="2:65" s="9" customFormat="1" ht="29.85" customHeight="1">
      <c r="B187" s="145"/>
      <c r="C187" s="146"/>
      <c r="D187" s="155" t="s">
        <v>121</v>
      </c>
      <c r="E187" s="155"/>
      <c r="F187" s="155"/>
      <c r="G187" s="155"/>
      <c r="H187" s="155"/>
      <c r="I187" s="155"/>
      <c r="J187" s="155"/>
      <c r="K187" s="155"/>
      <c r="L187" s="155"/>
      <c r="M187" s="155"/>
      <c r="N187" s="226">
        <f>BK187</f>
        <v>0</v>
      </c>
      <c r="O187" s="227"/>
      <c r="P187" s="227"/>
      <c r="Q187" s="227"/>
      <c r="R187" s="148"/>
      <c r="T187" s="149"/>
      <c r="U187" s="146"/>
      <c r="V187" s="146"/>
      <c r="W187" s="150">
        <f>SUM(W188:W192)</f>
        <v>0</v>
      </c>
      <c r="X187" s="146"/>
      <c r="Y187" s="150">
        <f>SUM(Y188:Y192)</f>
        <v>0</v>
      </c>
      <c r="Z187" s="146"/>
      <c r="AA187" s="151">
        <f>SUM(AA188:AA192)</f>
        <v>0</v>
      </c>
      <c r="AR187" s="152" t="s">
        <v>85</v>
      </c>
      <c r="AT187" s="153" t="s">
        <v>76</v>
      </c>
      <c r="AU187" s="153" t="s">
        <v>85</v>
      </c>
      <c r="AY187" s="152" t="s">
        <v>156</v>
      </c>
      <c r="BK187" s="154">
        <f>SUM(BK188:BK192)</f>
        <v>0</v>
      </c>
    </row>
    <row r="188" spans="2:65" s="1" customFormat="1" ht="25.5" customHeight="1">
      <c r="B188" s="127"/>
      <c r="C188" s="156" t="s">
        <v>301</v>
      </c>
      <c r="D188" s="156" t="s">
        <v>157</v>
      </c>
      <c r="E188" s="157" t="s">
        <v>302</v>
      </c>
      <c r="F188" s="217" t="s">
        <v>303</v>
      </c>
      <c r="G188" s="217"/>
      <c r="H188" s="217"/>
      <c r="I188" s="217"/>
      <c r="J188" s="158" t="s">
        <v>218</v>
      </c>
      <c r="K188" s="159">
        <v>6.2</v>
      </c>
      <c r="L188" s="218">
        <v>0</v>
      </c>
      <c r="M188" s="218"/>
      <c r="N188" s="219">
        <f>ROUND(L188*K188,3)</f>
        <v>0</v>
      </c>
      <c r="O188" s="219"/>
      <c r="P188" s="219"/>
      <c r="Q188" s="219"/>
      <c r="R188" s="130"/>
      <c r="T188" s="160" t="s">
        <v>5</v>
      </c>
      <c r="U188" s="43" t="s">
        <v>44</v>
      </c>
      <c r="V188" s="35"/>
      <c r="W188" s="161">
        <f>V188*K188</f>
        <v>0</v>
      </c>
      <c r="X188" s="161">
        <v>0</v>
      </c>
      <c r="Y188" s="161">
        <f>X188*K188</f>
        <v>0</v>
      </c>
      <c r="Z188" s="161">
        <v>0</v>
      </c>
      <c r="AA188" s="162">
        <f>Z188*K188</f>
        <v>0</v>
      </c>
      <c r="AR188" s="18" t="s">
        <v>161</v>
      </c>
      <c r="AT188" s="18" t="s">
        <v>157</v>
      </c>
      <c r="AU188" s="18" t="s">
        <v>135</v>
      </c>
      <c r="AY188" s="18" t="s">
        <v>156</v>
      </c>
      <c r="BE188" s="101">
        <f>IF(U188="základná",N188,0)</f>
        <v>0</v>
      </c>
      <c r="BF188" s="101">
        <f>IF(U188="znížená",N188,0)</f>
        <v>0</v>
      </c>
      <c r="BG188" s="101">
        <f>IF(U188="zákl. prenesená",N188,0)</f>
        <v>0</v>
      </c>
      <c r="BH188" s="101">
        <f>IF(U188="zníž. prenesená",N188,0)</f>
        <v>0</v>
      </c>
      <c r="BI188" s="101">
        <f>IF(U188="nulová",N188,0)</f>
        <v>0</v>
      </c>
      <c r="BJ188" s="18" t="s">
        <v>135</v>
      </c>
      <c r="BK188" s="163">
        <f>ROUND(L188*K188,3)</f>
        <v>0</v>
      </c>
      <c r="BL188" s="18" t="s">
        <v>161</v>
      </c>
      <c r="BM188" s="18" t="s">
        <v>304</v>
      </c>
    </row>
    <row r="189" spans="2:65" s="1" customFormat="1" ht="25.5" customHeight="1">
      <c r="B189" s="127"/>
      <c r="C189" s="156" t="s">
        <v>234</v>
      </c>
      <c r="D189" s="156" t="s">
        <v>157</v>
      </c>
      <c r="E189" s="157" t="s">
        <v>305</v>
      </c>
      <c r="F189" s="217" t="s">
        <v>306</v>
      </c>
      <c r="G189" s="217"/>
      <c r="H189" s="217"/>
      <c r="I189" s="217"/>
      <c r="J189" s="158" t="s">
        <v>307</v>
      </c>
      <c r="K189" s="159">
        <v>2</v>
      </c>
      <c r="L189" s="218">
        <v>0</v>
      </c>
      <c r="M189" s="218"/>
      <c r="N189" s="219">
        <f>ROUND(L189*K189,3)</f>
        <v>0</v>
      </c>
      <c r="O189" s="219"/>
      <c r="P189" s="219"/>
      <c r="Q189" s="219"/>
      <c r="R189" s="130"/>
      <c r="T189" s="160" t="s">
        <v>5</v>
      </c>
      <c r="U189" s="43" t="s">
        <v>44</v>
      </c>
      <c r="V189" s="35"/>
      <c r="W189" s="161">
        <f>V189*K189</f>
        <v>0</v>
      </c>
      <c r="X189" s="161">
        <v>0</v>
      </c>
      <c r="Y189" s="161">
        <f>X189*K189</f>
        <v>0</v>
      </c>
      <c r="Z189" s="161">
        <v>0</v>
      </c>
      <c r="AA189" s="162">
        <f>Z189*K189</f>
        <v>0</v>
      </c>
      <c r="AR189" s="18" t="s">
        <v>161</v>
      </c>
      <c r="AT189" s="18" t="s">
        <v>157</v>
      </c>
      <c r="AU189" s="18" t="s">
        <v>135</v>
      </c>
      <c r="AY189" s="18" t="s">
        <v>156</v>
      </c>
      <c r="BE189" s="101">
        <f>IF(U189="základná",N189,0)</f>
        <v>0</v>
      </c>
      <c r="BF189" s="101">
        <f>IF(U189="znížená",N189,0)</f>
        <v>0</v>
      </c>
      <c r="BG189" s="101">
        <f>IF(U189="zákl. prenesená",N189,0)</f>
        <v>0</v>
      </c>
      <c r="BH189" s="101">
        <f>IF(U189="zníž. prenesená",N189,0)</f>
        <v>0</v>
      </c>
      <c r="BI189" s="101">
        <f>IF(U189="nulová",N189,0)</f>
        <v>0</v>
      </c>
      <c r="BJ189" s="18" t="s">
        <v>135</v>
      </c>
      <c r="BK189" s="163">
        <f>ROUND(L189*K189,3)</f>
        <v>0</v>
      </c>
      <c r="BL189" s="18" t="s">
        <v>161</v>
      </c>
      <c r="BM189" s="18" t="s">
        <v>308</v>
      </c>
    </row>
    <row r="190" spans="2:65" s="1" customFormat="1" ht="16.5" customHeight="1">
      <c r="B190" s="127"/>
      <c r="C190" s="164" t="s">
        <v>309</v>
      </c>
      <c r="D190" s="164" t="s">
        <v>173</v>
      </c>
      <c r="E190" s="165" t="s">
        <v>310</v>
      </c>
      <c r="F190" s="228" t="s">
        <v>311</v>
      </c>
      <c r="G190" s="228"/>
      <c r="H190" s="228"/>
      <c r="I190" s="228"/>
      <c r="J190" s="166" t="s">
        <v>312</v>
      </c>
      <c r="K190" s="167">
        <v>4</v>
      </c>
      <c r="L190" s="229">
        <v>0</v>
      </c>
      <c r="M190" s="229"/>
      <c r="N190" s="230">
        <f>ROUND(L190*K190,3)</f>
        <v>0</v>
      </c>
      <c r="O190" s="219"/>
      <c r="P190" s="219"/>
      <c r="Q190" s="219"/>
      <c r="R190" s="130"/>
      <c r="T190" s="160" t="s">
        <v>5</v>
      </c>
      <c r="U190" s="43" t="s">
        <v>44</v>
      </c>
      <c r="V190" s="35"/>
      <c r="W190" s="161">
        <f>V190*K190</f>
        <v>0</v>
      </c>
      <c r="X190" s="161">
        <v>0</v>
      </c>
      <c r="Y190" s="161">
        <f>X190*K190</f>
        <v>0</v>
      </c>
      <c r="Z190" s="161">
        <v>0</v>
      </c>
      <c r="AA190" s="162">
        <f>Z190*K190</f>
        <v>0</v>
      </c>
      <c r="AR190" s="18" t="s">
        <v>171</v>
      </c>
      <c r="AT190" s="18" t="s">
        <v>173</v>
      </c>
      <c r="AU190" s="18" t="s">
        <v>135</v>
      </c>
      <c r="AY190" s="18" t="s">
        <v>156</v>
      </c>
      <c r="BE190" s="101">
        <f>IF(U190="základná",N190,0)</f>
        <v>0</v>
      </c>
      <c r="BF190" s="101">
        <f>IF(U190="znížená",N190,0)</f>
        <v>0</v>
      </c>
      <c r="BG190" s="101">
        <f>IF(U190="zákl. prenesená",N190,0)</f>
        <v>0</v>
      </c>
      <c r="BH190" s="101">
        <f>IF(U190="zníž. prenesená",N190,0)</f>
        <v>0</v>
      </c>
      <c r="BI190" s="101">
        <f>IF(U190="nulová",N190,0)</f>
        <v>0</v>
      </c>
      <c r="BJ190" s="18" t="s">
        <v>135</v>
      </c>
      <c r="BK190" s="163">
        <f>ROUND(L190*K190,3)</f>
        <v>0</v>
      </c>
      <c r="BL190" s="18" t="s">
        <v>161</v>
      </c>
      <c r="BM190" s="18" t="s">
        <v>313</v>
      </c>
    </row>
    <row r="191" spans="2:65" s="1" customFormat="1" ht="25.5" customHeight="1">
      <c r="B191" s="127"/>
      <c r="C191" s="156" t="s">
        <v>237</v>
      </c>
      <c r="D191" s="156" t="s">
        <v>157</v>
      </c>
      <c r="E191" s="157" t="s">
        <v>314</v>
      </c>
      <c r="F191" s="217" t="s">
        <v>315</v>
      </c>
      <c r="G191" s="217"/>
      <c r="H191" s="217"/>
      <c r="I191" s="217"/>
      <c r="J191" s="158" t="s">
        <v>218</v>
      </c>
      <c r="K191" s="159">
        <v>6.2</v>
      </c>
      <c r="L191" s="218">
        <v>0</v>
      </c>
      <c r="M191" s="218"/>
      <c r="N191" s="219">
        <f>ROUND(L191*K191,3)</f>
        <v>0</v>
      </c>
      <c r="O191" s="219"/>
      <c r="P191" s="219"/>
      <c r="Q191" s="219"/>
      <c r="R191" s="130"/>
      <c r="T191" s="160" t="s">
        <v>5</v>
      </c>
      <c r="U191" s="43" t="s">
        <v>44</v>
      </c>
      <c r="V191" s="35"/>
      <c r="W191" s="161">
        <f>V191*K191</f>
        <v>0</v>
      </c>
      <c r="X191" s="161">
        <v>0</v>
      </c>
      <c r="Y191" s="161">
        <f>X191*K191</f>
        <v>0</v>
      </c>
      <c r="Z191" s="161">
        <v>0</v>
      </c>
      <c r="AA191" s="162">
        <f>Z191*K191</f>
        <v>0</v>
      </c>
      <c r="AR191" s="18" t="s">
        <v>161</v>
      </c>
      <c r="AT191" s="18" t="s">
        <v>157</v>
      </c>
      <c r="AU191" s="18" t="s">
        <v>135</v>
      </c>
      <c r="AY191" s="18" t="s">
        <v>156</v>
      </c>
      <c r="BE191" s="101">
        <f>IF(U191="základná",N191,0)</f>
        <v>0</v>
      </c>
      <c r="BF191" s="101">
        <f>IF(U191="znížená",N191,0)</f>
        <v>0</v>
      </c>
      <c r="BG191" s="101">
        <f>IF(U191="zákl. prenesená",N191,0)</f>
        <v>0</v>
      </c>
      <c r="BH191" s="101">
        <f>IF(U191="zníž. prenesená",N191,0)</f>
        <v>0</v>
      </c>
      <c r="BI191" s="101">
        <f>IF(U191="nulová",N191,0)</f>
        <v>0</v>
      </c>
      <c r="BJ191" s="18" t="s">
        <v>135</v>
      </c>
      <c r="BK191" s="163">
        <f>ROUND(L191*K191,3)</f>
        <v>0</v>
      </c>
      <c r="BL191" s="18" t="s">
        <v>161</v>
      </c>
      <c r="BM191" s="18" t="s">
        <v>316</v>
      </c>
    </row>
    <row r="192" spans="2:65" s="1" customFormat="1" ht="25.5" customHeight="1">
      <c r="B192" s="127"/>
      <c r="C192" s="156" t="s">
        <v>317</v>
      </c>
      <c r="D192" s="156" t="s">
        <v>157</v>
      </c>
      <c r="E192" s="157" t="s">
        <v>318</v>
      </c>
      <c r="F192" s="217" t="s">
        <v>319</v>
      </c>
      <c r="G192" s="217"/>
      <c r="H192" s="217"/>
      <c r="I192" s="217"/>
      <c r="J192" s="158" t="s">
        <v>229</v>
      </c>
      <c r="K192" s="159">
        <v>1.0999999999999999E-2</v>
      </c>
      <c r="L192" s="218">
        <v>0</v>
      </c>
      <c r="M192" s="218"/>
      <c r="N192" s="219">
        <f>ROUND(L192*K192,3)</f>
        <v>0</v>
      </c>
      <c r="O192" s="219"/>
      <c r="P192" s="219"/>
      <c r="Q192" s="219"/>
      <c r="R192" s="130"/>
      <c r="T192" s="160" t="s">
        <v>5</v>
      </c>
      <c r="U192" s="43" t="s">
        <v>44</v>
      </c>
      <c r="V192" s="35"/>
      <c r="W192" s="161">
        <f>V192*K192</f>
        <v>0</v>
      </c>
      <c r="X192" s="161">
        <v>0</v>
      </c>
      <c r="Y192" s="161">
        <f>X192*K192</f>
        <v>0</v>
      </c>
      <c r="Z192" s="161">
        <v>0</v>
      </c>
      <c r="AA192" s="162">
        <f>Z192*K192</f>
        <v>0</v>
      </c>
      <c r="AR192" s="18" t="s">
        <v>161</v>
      </c>
      <c r="AT192" s="18" t="s">
        <v>157</v>
      </c>
      <c r="AU192" s="18" t="s">
        <v>135</v>
      </c>
      <c r="AY192" s="18" t="s">
        <v>156</v>
      </c>
      <c r="BE192" s="101">
        <f>IF(U192="základná",N192,0)</f>
        <v>0</v>
      </c>
      <c r="BF192" s="101">
        <f>IF(U192="znížená",N192,0)</f>
        <v>0</v>
      </c>
      <c r="BG192" s="101">
        <f>IF(U192="zákl. prenesená",N192,0)</f>
        <v>0</v>
      </c>
      <c r="BH192" s="101">
        <f>IF(U192="zníž. prenesená",N192,0)</f>
        <v>0</v>
      </c>
      <c r="BI192" s="101">
        <f>IF(U192="nulová",N192,0)</f>
        <v>0</v>
      </c>
      <c r="BJ192" s="18" t="s">
        <v>135</v>
      </c>
      <c r="BK192" s="163">
        <f>ROUND(L192*K192,3)</f>
        <v>0</v>
      </c>
      <c r="BL192" s="18" t="s">
        <v>161</v>
      </c>
      <c r="BM192" s="18" t="s">
        <v>320</v>
      </c>
    </row>
    <row r="193" spans="2:65" s="9" customFormat="1" ht="29.85" customHeight="1">
      <c r="B193" s="145"/>
      <c r="C193" s="146"/>
      <c r="D193" s="155" t="s">
        <v>122</v>
      </c>
      <c r="E193" s="155"/>
      <c r="F193" s="155"/>
      <c r="G193" s="155"/>
      <c r="H193" s="155"/>
      <c r="I193" s="155"/>
      <c r="J193" s="155"/>
      <c r="K193" s="155"/>
      <c r="L193" s="155"/>
      <c r="M193" s="155"/>
      <c r="N193" s="226">
        <f>BK193</f>
        <v>0</v>
      </c>
      <c r="O193" s="227"/>
      <c r="P193" s="227"/>
      <c r="Q193" s="227"/>
      <c r="R193" s="148"/>
      <c r="T193" s="149"/>
      <c r="U193" s="146"/>
      <c r="V193" s="146"/>
      <c r="W193" s="150">
        <f>SUM(W194:W204)</f>
        <v>0</v>
      </c>
      <c r="X193" s="146"/>
      <c r="Y193" s="150">
        <f>SUM(Y194:Y204)</f>
        <v>0</v>
      </c>
      <c r="Z193" s="146"/>
      <c r="AA193" s="151">
        <f>SUM(AA194:AA204)</f>
        <v>0</v>
      </c>
      <c r="AR193" s="152" t="s">
        <v>85</v>
      </c>
      <c r="AT193" s="153" t="s">
        <v>76</v>
      </c>
      <c r="AU193" s="153" t="s">
        <v>85</v>
      </c>
      <c r="AY193" s="152" t="s">
        <v>156</v>
      </c>
      <c r="BK193" s="154">
        <f>SUM(BK194:BK204)</f>
        <v>0</v>
      </c>
    </row>
    <row r="194" spans="2:65" s="1" customFormat="1" ht="16.5" customHeight="1">
      <c r="B194" s="127"/>
      <c r="C194" s="156" t="s">
        <v>241</v>
      </c>
      <c r="D194" s="156" t="s">
        <v>157</v>
      </c>
      <c r="E194" s="157" t="s">
        <v>321</v>
      </c>
      <c r="F194" s="217" t="s">
        <v>322</v>
      </c>
      <c r="G194" s="217"/>
      <c r="H194" s="217"/>
      <c r="I194" s="217"/>
      <c r="J194" s="158" t="s">
        <v>210</v>
      </c>
      <c r="K194" s="159">
        <v>2</v>
      </c>
      <c r="L194" s="218">
        <v>0</v>
      </c>
      <c r="M194" s="218"/>
      <c r="N194" s="219">
        <f t="shared" ref="N194:N204" si="25">ROUND(L194*K194,3)</f>
        <v>0</v>
      </c>
      <c r="O194" s="219"/>
      <c r="P194" s="219"/>
      <c r="Q194" s="219"/>
      <c r="R194" s="130"/>
      <c r="T194" s="160" t="s">
        <v>5</v>
      </c>
      <c r="U194" s="43" t="s">
        <v>44</v>
      </c>
      <c r="V194" s="35"/>
      <c r="W194" s="161">
        <f t="shared" ref="W194:W204" si="26">V194*K194</f>
        <v>0</v>
      </c>
      <c r="X194" s="161">
        <v>0</v>
      </c>
      <c r="Y194" s="161">
        <f t="shared" ref="Y194:Y204" si="27">X194*K194</f>
        <v>0</v>
      </c>
      <c r="Z194" s="161">
        <v>0</v>
      </c>
      <c r="AA194" s="162">
        <f t="shared" ref="AA194:AA204" si="28">Z194*K194</f>
        <v>0</v>
      </c>
      <c r="AR194" s="18" t="s">
        <v>161</v>
      </c>
      <c r="AT194" s="18" t="s">
        <v>157</v>
      </c>
      <c r="AU194" s="18" t="s">
        <v>135</v>
      </c>
      <c r="AY194" s="18" t="s">
        <v>156</v>
      </c>
      <c r="BE194" s="101">
        <f t="shared" ref="BE194:BE204" si="29">IF(U194="základná",N194,0)</f>
        <v>0</v>
      </c>
      <c r="BF194" s="101">
        <f t="shared" ref="BF194:BF204" si="30">IF(U194="znížená",N194,0)</f>
        <v>0</v>
      </c>
      <c r="BG194" s="101">
        <f t="shared" ref="BG194:BG204" si="31">IF(U194="zákl. prenesená",N194,0)</f>
        <v>0</v>
      </c>
      <c r="BH194" s="101">
        <f t="shared" ref="BH194:BH204" si="32">IF(U194="zníž. prenesená",N194,0)</f>
        <v>0</v>
      </c>
      <c r="BI194" s="101">
        <f t="shared" ref="BI194:BI204" si="33">IF(U194="nulová",N194,0)</f>
        <v>0</v>
      </c>
      <c r="BJ194" s="18" t="s">
        <v>135</v>
      </c>
      <c r="BK194" s="163">
        <f t="shared" ref="BK194:BK204" si="34">ROUND(L194*K194,3)</f>
        <v>0</v>
      </c>
      <c r="BL194" s="18" t="s">
        <v>161</v>
      </c>
      <c r="BM194" s="18" t="s">
        <v>323</v>
      </c>
    </row>
    <row r="195" spans="2:65" s="1" customFormat="1" ht="25.5" customHeight="1">
      <c r="B195" s="127"/>
      <c r="C195" s="164" t="s">
        <v>324</v>
      </c>
      <c r="D195" s="164" t="s">
        <v>173</v>
      </c>
      <c r="E195" s="165" t="s">
        <v>325</v>
      </c>
      <c r="F195" s="228" t="s">
        <v>326</v>
      </c>
      <c r="G195" s="228"/>
      <c r="H195" s="228"/>
      <c r="I195" s="228"/>
      <c r="J195" s="166" t="s">
        <v>210</v>
      </c>
      <c r="K195" s="167">
        <v>2</v>
      </c>
      <c r="L195" s="229">
        <v>0</v>
      </c>
      <c r="M195" s="229"/>
      <c r="N195" s="230">
        <f t="shared" si="25"/>
        <v>0</v>
      </c>
      <c r="O195" s="219"/>
      <c r="P195" s="219"/>
      <c r="Q195" s="219"/>
      <c r="R195" s="130"/>
      <c r="T195" s="160" t="s">
        <v>5</v>
      </c>
      <c r="U195" s="43" t="s">
        <v>44</v>
      </c>
      <c r="V195" s="35"/>
      <c r="W195" s="161">
        <f t="shared" si="26"/>
        <v>0</v>
      </c>
      <c r="X195" s="161">
        <v>0</v>
      </c>
      <c r="Y195" s="161">
        <f t="shared" si="27"/>
        <v>0</v>
      </c>
      <c r="Z195" s="161">
        <v>0</v>
      </c>
      <c r="AA195" s="162">
        <f t="shared" si="28"/>
        <v>0</v>
      </c>
      <c r="AR195" s="18" t="s">
        <v>171</v>
      </c>
      <c r="AT195" s="18" t="s">
        <v>173</v>
      </c>
      <c r="AU195" s="18" t="s">
        <v>135</v>
      </c>
      <c r="AY195" s="18" t="s">
        <v>156</v>
      </c>
      <c r="BE195" s="101">
        <f t="shared" si="29"/>
        <v>0</v>
      </c>
      <c r="BF195" s="101">
        <f t="shared" si="30"/>
        <v>0</v>
      </c>
      <c r="BG195" s="101">
        <f t="shared" si="31"/>
        <v>0</v>
      </c>
      <c r="BH195" s="101">
        <f t="shared" si="32"/>
        <v>0</v>
      </c>
      <c r="BI195" s="101">
        <f t="shared" si="33"/>
        <v>0</v>
      </c>
      <c r="BJ195" s="18" t="s">
        <v>135</v>
      </c>
      <c r="BK195" s="163">
        <f t="shared" si="34"/>
        <v>0</v>
      </c>
      <c r="BL195" s="18" t="s">
        <v>161</v>
      </c>
      <c r="BM195" s="18" t="s">
        <v>327</v>
      </c>
    </row>
    <row r="196" spans="2:65" s="1" customFormat="1" ht="38.25" customHeight="1">
      <c r="B196" s="127"/>
      <c r="C196" s="156" t="s">
        <v>244</v>
      </c>
      <c r="D196" s="156" t="s">
        <v>157</v>
      </c>
      <c r="E196" s="157" t="s">
        <v>328</v>
      </c>
      <c r="F196" s="217" t="s">
        <v>329</v>
      </c>
      <c r="G196" s="217"/>
      <c r="H196" s="217"/>
      <c r="I196" s="217"/>
      <c r="J196" s="158" t="s">
        <v>210</v>
      </c>
      <c r="K196" s="159">
        <v>2</v>
      </c>
      <c r="L196" s="218">
        <v>0</v>
      </c>
      <c r="M196" s="218"/>
      <c r="N196" s="219">
        <f t="shared" si="25"/>
        <v>0</v>
      </c>
      <c r="O196" s="219"/>
      <c r="P196" s="219"/>
      <c r="Q196" s="219"/>
      <c r="R196" s="130"/>
      <c r="T196" s="160" t="s">
        <v>5</v>
      </c>
      <c r="U196" s="43" t="s">
        <v>44</v>
      </c>
      <c r="V196" s="35"/>
      <c r="W196" s="161">
        <f t="shared" si="26"/>
        <v>0</v>
      </c>
      <c r="X196" s="161">
        <v>0</v>
      </c>
      <c r="Y196" s="161">
        <f t="shared" si="27"/>
        <v>0</v>
      </c>
      <c r="Z196" s="161">
        <v>0</v>
      </c>
      <c r="AA196" s="162">
        <f t="shared" si="28"/>
        <v>0</v>
      </c>
      <c r="AR196" s="18" t="s">
        <v>161</v>
      </c>
      <c r="AT196" s="18" t="s">
        <v>157</v>
      </c>
      <c r="AU196" s="18" t="s">
        <v>135</v>
      </c>
      <c r="AY196" s="18" t="s">
        <v>156</v>
      </c>
      <c r="BE196" s="101">
        <f t="shared" si="29"/>
        <v>0</v>
      </c>
      <c r="BF196" s="101">
        <f t="shared" si="30"/>
        <v>0</v>
      </c>
      <c r="BG196" s="101">
        <f t="shared" si="31"/>
        <v>0</v>
      </c>
      <c r="BH196" s="101">
        <f t="shared" si="32"/>
        <v>0</v>
      </c>
      <c r="BI196" s="101">
        <f t="shared" si="33"/>
        <v>0</v>
      </c>
      <c r="BJ196" s="18" t="s">
        <v>135</v>
      </c>
      <c r="BK196" s="163">
        <f t="shared" si="34"/>
        <v>0</v>
      </c>
      <c r="BL196" s="18" t="s">
        <v>161</v>
      </c>
      <c r="BM196" s="18" t="s">
        <v>330</v>
      </c>
    </row>
    <row r="197" spans="2:65" s="1" customFormat="1" ht="16.5" customHeight="1">
      <c r="B197" s="127"/>
      <c r="C197" s="164" t="s">
        <v>331</v>
      </c>
      <c r="D197" s="164" t="s">
        <v>173</v>
      </c>
      <c r="E197" s="165" t="s">
        <v>332</v>
      </c>
      <c r="F197" s="228" t="s">
        <v>333</v>
      </c>
      <c r="G197" s="228"/>
      <c r="H197" s="228"/>
      <c r="I197" s="228"/>
      <c r="J197" s="166" t="s">
        <v>210</v>
      </c>
      <c r="K197" s="167">
        <v>2</v>
      </c>
      <c r="L197" s="229">
        <v>0</v>
      </c>
      <c r="M197" s="229"/>
      <c r="N197" s="230">
        <f t="shared" si="25"/>
        <v>0</v>
      </c>
      <c r="O197" s="219"/>
      <c r="P197" s="219"/>
      <c r="Q197" s="219"/>
      <c r="R197" s="130"/>
      <c r="T197" s="160" t="s">
        <v>5</v>
      </c>
      <c r="U197" s="43" t="s">
        <v>44</v>
      </c>
      <c r="V197" s="35"/>
      <c r="W197" s="161">
        <f t="shared" si="26"/>
        <v>0</v>
      </c>
      <c r="X197" s="161">
        <v>0</v>
      </c>
      <c r="Y197" s="161">
        <f t="shared" si="27"/>
        <v>0</v>
      </c>
      <c r="Z197" s="161">
        <v>0</v>
      </c>
      <c r="AA197" s="162">
        <f t="shared" si="28"/>
        <v>0</v>
      </c>
      <c r="AR197" s="18" t="s">
        <v>171</v>
      </c>
      <c r="AT197" s="18" t="s">
        <v>173</v>
      </c>
      <c r="AU197" s="18" t="s">
        <v>135</v>
      </c>
      <c r="AY197" s="18" t="s">
        <v>156</v>
      </c>
      <c r="BE197" s="101">
        <f t="shared" si="29"/>
        <v>0</v>
      </c>
      <c r="BF197" s="101">
        <f t="shared" si="30"/>
        <v>0</v>
      </c>
      <c r="BG197" s="101">
        <f t="shared" si="31"/>
        <v>0</v>
      </c>
      <c r="BH197" s="101">
        <f t="shared" si="32"/>
        <v>0</v>
      </c>
      <c r="BI197" s="101">
        <f t="shared" si="33"/>
        <v>0</v>
      </c>
      <c r="BJ197" s="18" t="s">
        <v>135</v>
      </c>
      <c r="BK197" s="163">
        <f t="shared" si="34"/>
        <v>0</v>
      </c>
      <c r="BL197" s="18" t="s">
        <v>161</v>
      </c>
      <c r="BM197" s="18" t="s">
        <v>334</v>
      </c>
    </row>
    <row r="198" spans="2:65" s="1" customFormat="1" ht="25.5" customHeight="1">
      <c r="B198" s="127"/>
      <c r="C198" s="156" t="s">
        <v>248</v>
      </c>
      <c r="D198" s="156" t="s">
        <v>157</v>
      </c>
      <c r="E198" s="157" t="s">
        <v>335</v>
      </c>
      <c r="F198" s="217" t="s">
        <v>336</v>
      </c>
      <c r="G198" s="217"/>
      <c r="H198" s="217"/>
      <c r="I198" s="217"/>
      <c r="J198" s="158" t="s">
        <v>210</v>
      </c>
      <c r="K198" s="159">
        <v>1</v>
      </c>
      <c r="L198" s="218">
        <v>0</v>
      </c>
      <c r="M198" s="218"/>
      <c r="N198" s="219">
        <f t="shared" si="25"/>
        <v>0</v>
      </c>
      <c r="O198" s="219"/>
      <c r="P198" s="219"/>
      <c r="Q198" s="219"/>
      <c r="R198" s="130"/>
      <c r="T198" s="160" t="s">
        <v>5</v>
      </c>
      <c r="U198" s="43" t="s">
        <v>44</v>
      </c>
      <c r="V198" s="35"/>
      <c r="W198" s="161">
        <f t="shared" si="26"/>
        <v>0</v>
      </c>
      <c r="X198" s="161">
        <v>0</v>
      </c>
      <c r="Y198" s="161">
        <f t="shared" si="27"/>
        <v>0</v>
      </c>
      <c r="Z198" s="161">
        <v>0</v>
      </c>
      <c r="AA198" s="162">
        <f t="shared" si="28"/>
        <v>0</v>
      </c>
      <c r="AR198" s="18" t="s">
        <v>161</v>
      </c>
      <c r="AT198" s="18" t="s">
        <v>157</v>
      </c>
      <c r="AU198" s="18" t="s">
        <v>135</v>
      </c>
      <c r="AY198" s="18" t="s">
        <v>156</v>
      </c>
      <c r="BE198" s="101">
        <f t="shared" si="29"/>
        <v>0</v>
      </c>
      <c r="BF198" s="101">
        <f t="shared" si="30"/>
        <v>0</v>
      </c>
      <c r="BG198" s="101">
        <f t="shared" si="31"/>
        <v>0</v>
      </c>
      <c r="BH198" s="101">
        <f t="shared" si="32"/>
        <v>0</v>
      </c>
      <c r="BI198" s="101">
        <f t="shared" si="33"/>
        <v>0</v>
      </c>
      <c r="BJ198" s="18" t="s">
        <v>135</v>
      </c>
      <c r="BK198" s="163">
        <f t="shared" si="34"/>
        <v>0</v>
      </c>
      <c r="BL198" s="18" t="s">
        <v>161</v>
      </c>
      <c r="BM198" s="18" t="s">
        <v>337</v>
      </c>
    </row>
    <row r="199" spans="2:65" s="1" customFormat="1" ht="25.5" customHeight="1">
      <c r="B199" s="127"/>
      <c r="C199" s="156" t="s">
        <v>338</v>
      </c>
      <c r="D199" s="156" t="s">
        <v>157</v>
      </c>
      <c r="E199" s="157" t="s">
        <v>339</v>
      </c>
      <c r="F199" s="217" t="s">
        <v>340</v>
      </c>
      <c r="G199" s="217"/>
      <c r="H199" s="217"/>
      <c r="I199" s="217"/>
      <c r="J199" s="158" t="s">
        <v>210</v>
      </c>
      <c r="K199" s="159">
        <v>1</v>
      </c>
      <c r="L199" s="218">
        <v>0</v>
      </c>
      <c r="M199" s="218"/>
      <c r="N199" s="219">
        <f t="shared" si="25"/>
        <v>0</v>
      </c>
      <c r="O199" s="219"/>
      <c r="P199" s="219"/>
      <c r="Q199" s="219"/>
      <c r="R199" s="130"/>
      <c r="T199" s="160" t="s">
        <v>5</v>
      </c>
      <c r="U199" s="43" t="s">
        <v>44</v>
      </c>
      <c r="V199" s="35"/>
      <c r="W199" s="161">
        <f t="shared" si="26"/>
        <v>0</v>
      </c>
      <c r="X199" s="161">
        <v>0</v>
      </c>
      <c r="Y199" s="161">
        <f t="shared" si="27"/>
        <v>0</v>
      </c>
      <c r="Z199" s="161">
        <v>0</v>
      </c>
      <c r="AA199" s="162">
        <f t="shared" si="28"/>
        <v>0</v>
      </c>
      <c r="AR199" s="18" t="s">
        <v>161</v>
      </c>
      <c r="AT199" s="18" t="s">
        <v>157</v>
      </c>
      <c r="AU199" s="18" t="s">
        <v>135</v>
      </c>
      <c r="AY199" s="18" t="s">
        <v>156</v>
      </c>
      <c r="BE199" s="101">
        <f t="shared" si="29"/>
        <v>0</v>
      </c>
      <c r="BF199" s="101">
        <f t="shared" si="30"/>
        <v>0</v>
      </c>
      <c r="BG199" s="101">
        <f t="shared" si="31"/>
        <v>0</v>
      </c>
      <c r="BH199" s="101">
        <f t="shared" si="32"/>
        <v>0</v>
      </c>
      <c r="BI199" s="101">
        <f t="shared" si="33"/>
        <v>0</v>
      </c>
      <c r="BJ199" s="18" t="s">
        <v>135</v>
      </c>
      <c r="BK199" s="163">
        <f t="shared" si="34"/>
        <v>0</v>
      </c>
      <c r="BL199" s="18" t="s">
        <v>161</v>
      </c>
      <c r="BM199" s="18" t="s">
        <v>341</v>
      </c>
    </row>
    <row r="200" spans="2:65" s="1" customFormat="1" ht="38.25" customHeight="1">
      <c r="B200" s="127"/>
      <c r="C200" s="164" t="s">
        <v>251</v>
      </c>
      <c r="D200" s="164" t="s">
        <v>173</v>
      </c>
      <c r="E200" s="165" t="s">
        <v>342</v>
      </c>
      <c r="F200" s="228" t="s">
        <v>343</v>
      </c>
      <c r="G200" s="228"/>
      <c r="H200" s="228"/>
      <c r="I200" s="228"/>
      <c r="J200" s="166" t="s">
        <v>210</v>
      </c>
      <c r="K200" s="167">
        <v>1</v>
      </c>
      <c r="L200" s="229">
        <v>0</v>
      </c>
      <c r="M200" s="229"/>
      <c r="N200" s="230">
        <f t="shared" si="25"/>
        <v>0</v>
      </c>
      <c r="O200" s="219"/>
      <c r="P200" s="219"/>
      <c r="Q200" s="219"/>
      <c r="R200" s="130"/>
      <c r="T200" s="160" t="s">
        <v>5</v>
      </c>
      <c r="U200" s="43" t="s">
        <v>44</v>
      </c>
      <c r="V200" s="35"/>
      <c r="W200" s="161">
        <f t="shared" si="26"/>
        <v>0</v>
      </c>
      <c r="X200" s="161">
        <v>0</v>
      </c>
      <c r="Y200" s="161">
        <f t="shared" si="27"/>
        <v>0</v>
      </c>
      <c r="Z200" s="161">
        <v>0</v>
      </c>
      <c r="AA200" s="162">
        <f t="shared" si="28"/>
        <v>0</v>
      </c>
      <c r="AR200" s="18" t="s">
        <v>171</v>
      </c>
      <c r="AT200" s="18" t="s">
        <v>173</v>
      </c>
      <c r="AU200" s="18" t="s">
        <v>135</v>
      </c>
      <c r="AY200" s="18" t="s">
        <v>156</v>
      </c>
      <c r="BE200" s="101">
        <f t="shared" si="29"/>
        <v>0</v>
      </c>
      <c r="BF200" s="101">
        <f t="shared" si="30"/>
        <v>0</v>
      </c>
      <c r="BG200" s="101">
        <f t="shared" si="31"/>
        <v>0</v>
      </c>
      <c r="BH200" s="101">
        <f t="shared" si="32"/>
        <v>0</v>
      </c>
      <c r="BI200" s="101">
        <f t="shared" si="33"/>
        <v>0</v>
      </c>
      <c r="BJ200" s="18" t="s">
        <v>135</v>
      </c>
      <c r="BK200" s="163">
        <f t="shared" si="34"/>
        <v>0</v>
      </c>
      <c r="BL200" s="18" t="s">
        <v>161</v>
      </c>
      <c r="BM200" s="18" t="s">
        <v>344</v>
      </c>
    </row>
    <row r="201" spans="2:65" s="1" customFormat="1" ht="25.5" customHeight="1">
      <c r="B201" s="127"/>
      <c r="C201" s="156" t="s">
        <v>345</v>
      </c>
      <c r="D201" s="156" t="s">
        <v>157</v>
      </c>
      <c r="E201" s="157" t="s">
        <v>346</v>
      </c>
      <c r="F201" s="217" t="s">
        <v>347</v>
      </c>
      <c r="G201" s="217"/>
      <c r="H201" s="217"/>
      <c r="I201" s="217"/>
      <c r="J201" s="158" t="s">
        <v>210</v>
      </c>
      <c r="K201" s="159">
        <v>1</v>
      </c>
      <c r="L201" s="218">
        <v>0</v>
      </c>
      <c r="M201" s="218"/>
      <c r="N201" s="219">
        <f t="shared" si="25"/>
        <v>0</v>
      </c>
      <c r="O201" s="219"/>
      <c r="P201" s="219"/>
      <c r="Q201" s="219"/>
      <c r="R201" s="130"/>
      <c r="T201" s="160" t="s">
        <v>5</v>
      </c>
      <c r="U201" s="43" t="s">
        <v>44</v>
      </c>
      <c r="V201" s="35"/>
      <c r="W201" s="161">
        <f t="shared" si="26"/>
        <v>0</v>
      </c>
      <c r="X201" s="161">
        <v>0</v>
      </c>
      <c r="Y201" s="161">
        <f t="shared" si="27"/>
        <v>0</v>
      </c>
      <c r="Z201" s="161">
        <v>0</v>
      </c>
      <c r="AA201" s="162">
        <f t="shared" si="28"/>
        <v>0</v>
      </c>
      <c r="AR201" s="18" t="s">
        <v>161</v>
      </c>
      <c r="AT201" s="18" t="s">
        <v>157</v>
      </c>
      <c r="AU201" s="18" t="s">
        <v>135</v>
      </c>
      <c r="AY201" s="18" t="s">
        <v>156</v>
      </c>
      <c r="BE201" s="101">
        <f t="shared" si="29"/>
        <v>0</v>
      </c>
      <c r="BF201" s="101">
        <f t="shared" si="30"/>
        <v>0</v>
      </c>
      <c r="BG201" s="101">
        <f t="shared" si="31"/>
        <v>0</v>
      </c>
      <c r="BH201" s="101">
        <f t="shared" si="32"/>
        <v>0</v>
      </c>
      <c r="BI201" s="101">
        <f t="shared" si="33"/>
        <v>0</v>
      </c>
      <c r="BJ201" s="18" t="s">
        <v>135</v>
      </c>
      <c r="BK201" s="163">
        <f t="shared" si="34"/>
        <v>0</v>
      </c>
      <c r="BL201" s="18" t="s">
        <v>161</v>
      </c>
      <c r="BM201" s="18" t="s">
        <v>348</v>
      </c>
    </row>
    <row r="202" spans="2:65" s="1" customFormat="1" ht="16.5" customHeight="1">
      <c r="B202" s="127"/>
      <c r="C202" s="164" t="s">
        <v>255</v>
      </c>
      <c r="D202" s="164" t="s">
        <v>173</v>
      </c>
      <c r="E202" s="165" t="s">
        <v>349</v>
      </c>
      <c r="F202" s="228" t="s">
        <v>350</v>
      </c>
      <c r="G202" s="228"/>
      <c r="H202" s="228"/>
      <c r="I202" s="228"/>
      <c r="J202" s="166" t="s">
        <v>351</v>
      </c>
      <c r="K202" s="167">
        <v>1</v>
      </c>
      <c r="L202" s="229">
        <v>0</v>
      </c>
      <c r="M202" s="229"/>
      <c r="N202" s="230">
        <f t="shared" si="25"/>
        <v>0</v>
      </c>
      <c r="O202" s="219"/>
      <c r="P202" s="219"/>
      <c r="Q202" s="219"/>
      <c r="R202" s="130"/>
      <c r="T202" s="160" t="s">
        <v>5</v>
      </c>
      <c r="U202" s="43" t="s">
        <v>44</v>
      </c>
      <c r="V202" s="35"/>
      <c r="W202" s="161">
        <f t="shared" si="26"/>
        <v>0</v>
      </c>
      <c r="X202" s="161">
        <v>0</v>
      </c>
      <c r="Y202" s="161">
        <f t="shared" si="27"/>
        <v>0</v>
      </c>
      <c r="Z202" s="161">
        <v>0</v>
      </c>
      <c r="AA202" s="162">
        <f t="shared" si="28"/>
        <v>0</v>
      </c>
      <c r="AR202" s="18" t="s">
        <v>171</v>
      </c>
      <c r="AT202" s="18" t="s">
        <v>173</v>
      </c>
      <c r="AU202" s="18" t="s">
        <v>135</v>
      </c>
      <c r="AY202" s="18" t="s">
        <v>156</v>
      </c>
      <c r="BE202" s="101">
        <f t="shared" si="29"/>
        <v>0</v>
      </c>
      <c r="BF202" s="101">
        <f t="shared" si="30"/>
        <v>0</v>
      </c>
      <c r="BG202" s="101">
        <f t="shared" si="31"/>
        <v>0</v>
      </c>
      <c r="BH202" s="101">
        <f t="shared" si="32"/>
        <v>0</v>
      </c>
      <c r="BI202" s="101">
        <f t="shared" si="33"/>
        <v>0</v>
      </c>
      <c r="BJ202" s="18" t="s">
        <v>135</v>
      </c>
      <c r="BK202" s="163">
        <f t="shared" si="34"/>
        <v>0</v>
      </c>
      <c r="BL202" s="18" t="s">
        <v>161</v>
      </c>
      <c r="BM202" s="18" t="s">
        <v>352</v>
      </c>
    </row>
    <row r="203" spans="2:65" s="1" customFormat="1" ht="16.5" customHeight="1">
      <c r="B203" s="127"/>
      <c r="C203" s="156" t="s">
        <v>353</v>
      </c>
      <c r="D203" s="156" t="s">
        <v>157</v>
      </c>
      <c r="E203" s="157" t="s">
        <v>354</v>
      </c>
      <c r="F203" s="217" t="s">
        <v>355</v>
      </c>
      <c r="G203" s="217"/>
      <c r="H203" s="217"/>
      <c r="I203" s="217"/>
      <c r="J203" s="158" t="s">
        <v>210</v>
      </c>
      <c r="K203" s="159">
        <v>1</v>
      </c>
      <c r="L203" s="218">
        <v>0</v>
      </c>
      <c r="M203" s="218"/>
      <c r="N203" s="219">
        <f t="shared" si="25"/>
        <v>0</v>
      </c>
      <c r="O203" s="219"/>
      <c r="P203" s="219"/>
      <c r="Q203" s="219"/>
      <c r="R203" s="130"/>
      <c r="T203" s="160" t="s">
        <v>5</v>
      </c>
      <c r="U203" s="43" t="s">
        <v>44</v>
      </c>
      <c r="V203" s="35"/>
      <c r="W203" s="161">
        <f t="shared" si="26"/>
        <v>0</v>
      </c>
      <c r="X203" s="161">
        <v>0</v>
      </c>
      <c r="Y203" s="161">
        <f t="shared" si="27"/>
        <v>0</v>
      </c>
      <c r="Z203" s="161">
        <v>0</v>
      </c>
      <c r="AA203" s="162">
        <f t="shared" si="28"/>
        <v>0</v>
      </c>
      <c r="AR203" s="18" t="s">
        <v>161</v>
      </c>
      <c r="AT203" s="18" t="s">
        <v>157</v>
      </c>
      <c r="AU203" s="18" t="s">
        <v>135</v>
      </c>
      <c r="AY203" s="18" t="s">
        <v>156</v>
      </c>
      <c r="BE203" s="101">
        <f t="shared" si="29"/>
        <v>0</v>
      </c>
      <c r="BF203" s="101">
        <f t="shared" si="30"/>
        <v>0</v>
      </c>
      <c r="BG203" s="101">
        <f t="shared" si="31"/>
        <v>0</v>
      </c>
      <c r="BH203" s="101">
        <f t="shared" si="32"/>
        <v>0</v>
      </c>
      <c r="BI203" s="101">
        <f t="shared" si="33"/>
        <v>0</v>
      </c>
      <c r="BJ203" s="18" t="s">
        <v>135</v>
      </c>
      <c r="BK203" s="163">
        <f t="shared" si="34"/>
        <v>0</v>
      </c>
      <c r="BL203" s="18" t="s">
        <v>161</v>
      </c>
      <c r="BM203" s="18" t="s">
        <v>356</v>
      </c>
    </row>
    <row r="204" spans="2:65" s="1" customFormat="1" ht="25.5" customHeight="1">
      <c r="B204" s="127"/>
      <c r="C204" s="164" t="s">
        <v>258</v>
      </c>
      <c r="D204" s="164" t="s">
        <v>173</v>
      </c>
      <c r="E204" s="165" t="s">
        <v>357</v>
      </c>
      <c r="F204" s="228" t="s">
        <v>358</v>
      </c>
      <c r="G204" s="228"/>
      <c r="H204" s="228"/>
      <c r="I204" s="228"/>
      <c r="J204" s="166" t="s">
        <v>210</v>
      </c>
      <c r="K204" s="167">
        <v>1</v>
      </c>
      <c r="L204" s="229">
        <v>0</v>
      </c>
      <c r="M204" s="229"/>
      <c r="N204" s="230">
        <f t="shared" si="25"/>
        <v>0</v>
      </c>
      <c r="O204" s="219"/>
      <c r="P204" s="219"/>
      <c r="Q204" s="219"/>
      <c r="R204" s="130"/>
      <c r="T204" s="160" t="s">
        <v>5</v>
      </c>
      <c r="U204" s="43" t="s">
        <v>44</v>
      </c>
      <c r="V204" s="35"/>
      <c r="W204" s="161">
        <f t="shared" si="26"/>
        <v>0</v>
      </c>
      <c r="X204" s="161">
        <v>0</v>
      </c>
      <c r="Y204" s="161">
        <f t="shared" si="27"/>
        <v>0</v>
      </c>
      <c r="Z204" s="161">
        <v>0</v>
      </c>
      <c r="AA204" s="162">
        <f t="shared" si="28"/>
        <v>0</v>
      </c>
      <c r="AR204" s="18" t="s">
        <v>171</v>
      </c>
      <c r="AT204" s="18" t="s">
        <v>173</v>
      </c>
      <c r="AU204" s="18" t="s">
        <v>135</v>
      </c>
      <c r="AY204" s="18" t="s">
        <v>156</v>
      </c>
      <c r="BE204" s="101">
        <f t="shared" si="29"/>
        <v>0</v>
      </c>
      <c r="BF204" s="101">
        <f t="shared" si="30"/>
        <v>0</v>
      </c>
      <c r="BG204" s="101">
        <f t="shared" si="31"/>
        <v>0</v>
      </c>
      <c r="BH204" s="101">
        <f t="shared" si="32"/>
        <v>0</v>
      </c>
      <c r="BI204" s="101">
        <f t="shared" si="33"/>
        <v>0</v>
      </c>
      <c r="BJ204" s="18" t="s">
        <v>135</v>
      </c>
      <c r="BK204" s="163">
        <f t="shared" si="34"/>
        <v>0</v>
      </c>
      <c r="BL204" s="18" t="s">
        <v>161</v>
      </c>
      <c r="BM204" s="18" t="s">
        <v>359</v>
      </c>
    </row>
    <row r="205" spans="2:65" s="9" customFormat="1" ht="29.85" customHeight="1">
      <c r="B205" s="145"/>
      <c r="C205" s="146"/>
      <c r="D205" s="155" t="s">
        <v>123</v>
      </c>
      <c r="E205" s="155"/>
      <c r="F205" s="155"/>
      <c r="G205" s="155"/>
      <c r="H205" s="155"/>
      <c r="I205" s="155"/>
      <c r="J205" s="155"/>
      <c r="K205" s="155"/>
      <c r="L205" s="155"/>
      <c r="M205" s="155"/>
      <c r="N205" s="226">
        <f>BK205</f>
        <v>0</v>
      </c>
      <c r="O205" s="227"/>
      <c r="P205" s="227"/>
      <c r="Q205" s="227"/>
      <c r="R205" s="148"/>
      <c r="T205" s="149"/>
      <c r="U205" s="146"/>
      <c r="V205" s="146"/>
      <c r="W205" s="150">
        <f>SUM(W206:W207)</f>
        <v>0</v>
      </c>
      <c r="X205" s="146"/>
      <c r="Y205" s="150">
        <f>SUM(Y206:Y207)</f>
        <v>0</v>
      </c>
      <c r="Z205" s="146"/>
      <c r="AA205" s="151">
        <f>SUM(AA206:AA207)</f>
        <v>0</v>
      </c>
      <c r="AR205" s="152" t="s">
        <v>135</v>
      </c>
      <c r="AT205" s="153" t="s">
        <v>76</v>
      </c>
      <c r="AU205" s="153" t="s">
        <v>85</v>
      </c>
      <c r="AY205" s="152" t="s">
        <v>156</v>
      </c>
      <c r="BK205" s="154">
        <f>SUM(BK206:BK207)</f>
        <v>0</v>
      </c>
    </row>
    <row r="206" spans="2:65" s="1" customFormat="1" ht="16.5" customHeight="1">
      <c r="B206" s="127"/>
      <c r="C206" s="156" t="s">
        <v>360</v>
      </c>
      <c r="D206" s="156" t="s">
        <v>157</v>
      </c>
      <c r="E206" s="157" t="s">
        <v>361</v>
      </c>
      <c r="F206" s="217" t="s">
        <v>362</v>
      </c>
      <c r="G206" s="217"/>
      <c r="H206" s="217"/>
      <c r="I206" s="217"/>
      <c r="J206" s="158" t="s">
        <v>363</v>
      </c>
      <c r="K206" s="159">
        <v>1</v>
      </c>
      <c r="L206" s="218">
        <v>0</v>
      </c>
      <c r="M206" s="218"/>
      <c r="N206" s="219">
        <f>ROUND(L206*K206,3)</f>
        <v>0</v>
      </c>
      <c r="O206" s="219"/>
      <c r="P206" s="219"/>
      <c r="Q206" s="219"/>
      <c r="R206" s="130"/>
      <c r="T206" s="160" t="s">
        <v>5</v>
      </c>
      <c r="U206" s="43" t="s">
        <v>44</v>
      </c>
      <c r="V206" s="35"/>
      <c r="W206" s="161">
        <f>V206*K206</f>
        <v>0</v>
      </c>
      <c r="X206" s="161">
        <v>0</v>
      </c>
      <c r="Y206" s="161">
        <f>X206*K206</f>
        <v>0</v>
      </c>
      <c r="Z206" s="161">
        <v>0</v>
      </c>
      <c r="AA206" s="162">
        <f>Z206*K206</f>
        <v>0</v>
      </c>
      <c r="AR206" s="18" t="s">
        <v>186</v>
      </c>
      <c r="AT206" s="18" t="s">
        <v>157</v>
      </c>
      <c r="AU206" s="18" t="s">
        <v>135</v>
      </c>
      <c r="AY206" s="18" t="s">
        <v>156</v>
      </c>
      <c r="BE206" s="101">
        <f>IF(U206="základná",N206,0)</f>
        <v>0</v>
      </c>
      <c r="BF206" s="101">
        <f>IF(U206="znížená",N206,0)</f>
        <v>0</v>
      </c>
      <c r="BG206" s="101">
        <f>IF(U206="zákl. prenesená",N206,0)</f>
        <v>0</v>
      </c>
      <c r="BH206" s="101">
        <f>IF(U206="zníž. prenesená",N206,0)</f>
        <v>0</v>
      </c>
      <c r="BI206" s="101">
        <f>IF(U206="nulová",N206,0)</f>
        <v>0</v>
      </c>
      <c r="BJ206" s="18" t="s">
        <v>135</v>
      </c>
      <c r="BK206" s="163">
        <f>ROUND(L206*K206,3)</f>
        <v>0</v>
      </c>
      <c r="BL206" s="18" t="s">
        <v>186</v>
      </c>
      <c r="BM206" s="18" t="s">
        <v>364</v>
      </c>
    </row>
    <row r="207" spans="2:65" s="1" customFormat="1" ht="38.25" customHeight="1">
      <c r="B207" s="127"/>
      <c r="C207" s="164" t="s">
        <v>262</v>
      </c>
      <c r="D207" s="164" t="s">
        <v>173</v>
      </c>
      <c r="E207" s="165" t="s">
        <v>365</v>
      </c>
      <c r="F207" s="228" t="s">
        <v>366</v>
      </c>
      <c r="G207" s="228"/>
      <c r="H207" s="228"/>
      <c r="I207" s="228"/>
      <c r="J207" s="166" t="s">
        <v>210</v>
      </c>
      <c r="K207" s="167">
        <v>1</v>
      </c>
      <c r="L207" s="229">
        <v>0</v>
      </c>
      <c r="M207" s="229"/>
      <c r="N207" s="230">
        <f>ROUND(L207*K207,3)</f>
        <v>0</v>
      </c>
      <c r="O207" s="219"/>
      <c r="P207" s="219"/>
      <c r="Q207" s="219"/>
      <c r="R207" s="130"/>
      <c r="T207" s="160" t="s">
        <v>5</v>
      </c>
      <c r="U207" s="43" t="s">
        <v>44</v>
      </c>
      <c r="V207" s="35"/>
      <c r="W207" s="161">
        <f>V207*K207</f>
        <v>0</v>
      </c>
      <c r="X207" s="161">
        <v>0</v>
      </c>
      <c r="Y207" s="161">
        <f>X207*K207</f>
        <v>0</v>
      </c>
      <c r="Z207" s="161">
        <v>0</v>
      </c>
      <c r="AA207" s="162">
        <f>Z207*K207</f>
        <v>0</v>
      </c>
      <c r="AR207" s="18" t="s">
        <v>214</v>
      </c>
      <c r="AT207" s="18" t="s">
        <v>173</v>
      </c>
      <c r="AU207" s="18" t="s">
        <v>135</v>
      </c>
      <c r="AY207" s="18" t="s">
        <v>156</v>
      </c>
      <c r="BE207" s="101">
        <f>IF(U207="základná",N207,0)</f>
        <v>0</v>
      </c>
      <c r="BF207" s="101">
        <f>IF(U207="znížená",N207,0)</f>
        <v>0</v>
      </c>
      <c r="BG207" s="101">
        <f>IF(U207="zákl. prenesená",N207,0)</f>
        <v>0</v>
      </c>
      <c r="BH207" s="101">
        <f>IF(U207="zníž. prenesená",N207,0)</f>
        <v>0</v>
      </c>
      <c r="BI207" s="101">
        <f>IF(U207="nulová",N207,0)</f>
        <v>0</v>
      </c>
      <c r="BJ207" s="18" t="s">
        <v>135</v>
      </c>
      <c r="BK207" s="163">
        <f>ROUND(L207*K207,3)</f>
        <v>0</v>
      </c>
      <c r="BL207" s="18" t="s">
        <v>186</v>
      </c>
      <c r="BM207" s="18" t="s">
        <v>367</v>
      </c>
    </row>
    <row r="208" spans="2:65" s="9" customFormat="1" ht="29.85" customHeight="1">
      <c r="B208" s="145"/>
      <c r="C208" s="146"/>
      <c r="D208" s="155" t="s">
        <v>124</v>
      </c>
      <c r="E208" s="155"/>
      <c r="F208" s="155"/>
      <c r="G208" s="155"/>
      <c r="H208" s="155"/>
      <c r="I208" s="155"/>
      <c r="J208" s="155"/>
      <c r="K208" s="155"/>
      <c r="L208" s="155"/>
      <c r="M208" s="155"/>
      <c r="N208" s="226">
        <f>BK208</f>
        <v>0</v>
      </c>
      <c r="O208" s="227"/>
      <c r="P208" s="227"/>
      <c r="Q208" s="227"/>
      <c r="R208" s="148"/>
      <c r="T208" s="149"/>
      <c r="U208" s="146"/>
      <c r="V208" s="146"/>
      <c r="W208" s="150">
        <f>SUM(W209:W210)</f>
        <v>0</v>
      </c>
      <c r="X208" s="146"/>
      <c r="Y208" s="150">
        <f>SUM(Y209:Y210)</f>
        <v>0</v>
      </c>
      <c r="Z208" s="146"/>
      <c r="AA208" s="151">
        <f>SUM(AA209:AA210)</f>
        <v>0</v>
      </c>
      <c r="AR208" s="152" t="s">
        <v>135</v>
      </c>
      <c r="AT208" s="153" t="s">
        <v>76</v>
      </c>
      <c r="AU208" s="153" t="s">
        <v>85</v>
      </c>
      <c r="AY208" s="152" t="s">
        <v>156</v>
      </c>
      <c r="BK208" s="154">
        <f>SUM(BK209:BK210)</f>
        <v>0</v>
      </c>
    </row>
    <row r="209" spans="2:65" s="1" customFormat="1" ht="25.5" customHeight="1">
      <c r="B209" s="127"/>
      <c r="C209" s="156" t="s">
        <v>368</v>
      </c>
      <c r="D209" s="156" t="s">
        <v>157</v>
      </c>
      <c r="E209" s="157" t="s">
        <v>369</v>
      </c>
      <c r="F209" s="217" t="s">
        <v>370</v>
      </c>
      <c r="G209" s="217"/>
      <c r="H209" s="217"/>
      <c r="I209" s="217"/>
      <c r="J209" s="158" t="s">
        <v>363</v>
      </c>
      <c r="K209" s="159">
        <v>1</v>
      </c>
      <c r="L209" s="218">
        <v>0</v>
      </c>
      <c r="M209" s="218"/>
      <c r="N209" s="219">
        <f>ROUND(L209*K209,3)</f>
        <v>0</v>
      </c>
      <c r="O209" s="219"/>
      <c r="P209" s="219"/>
      <c r="Q209" s="219"/>
      <c r="R209" s="130"/>
      <c r="T209" s="160" t="s">
        <v>5</v>
      </c>
      <c r="U209" s="43" t="s">
        <v>44</v>
      </c>
      <c r="V209" s="35"/>
      <c r="W209" s="161">
        <f>V209*K209</f>
        <v>0</v>
      </c>
      <c r="X209" s="161">
        <v>0</v>
      </c>
      <c r="Y209" s="161">
        <f>X209*K209</f>
        <v>0</v>
      </c>
      <c r="Z209" s="161">
        <v>0</v>
      </c>
      <c r="AA209" s="162">
        <f>Z209*K209</f>
        <v>0</v>
      </c>
      <c r="AR209" s="18" t="s">
        <v>186</v>
      </c>
      <c r="AT209" s="18" t="s">
        <v>157</v>
      </c>
      <c r="AU209" s="18" t="s">
        <v>135</v>
      </c>
      <c r="AY209" s="18" t="s">
        <v>156</v>
      </c>
      <c r="BE209" s="101">
        <f>IF(U209="základná",N209,0)</f>
        <v>0</v>
      </c>
      <c r="BF209" s="101">
        <f>IF(U209="znížená",N209,0)</f>
        <v>0</v>
      </c>
      <c r="BG209" s="101">
        <f>IF(U209="zákl. prenesená",N209,0)</f>
        <v>0</v>
      </c>
      <c r="BH209" s="101">
        <f>IF(U209="zníž. prenesená",N209,0)</f>
        <v>0</v>
      </c>
      <c r="BI209" s="101">
        <f>IF(U209="nulová",N209,0)</f>
        <v>0</v>
      </c>
      <c r="BJ209" s="18" t="s">
        <v>135</v>
      </c>
      <c r="BK209" s="163">
        <f>ROUND(L209*K209,3)</f>
        <v>0</v>
      </c>
      <c r="BL209" s="18" t="s">
        <v>186</v>
      </c>
      <c r="BM209" s="18" t="s">
        <v>371</v>
      </c>
    </row>
    <row r="210" spans="2:65" s="1" customFormat="1" ht="16.5" customHeight="1">
      <c r="B210" s="127"/>
      <c r="C210" s="164" t="s">
        <v>265</v>
      </c>
      <c r="D210" s="164" t="s">
        <v>173</v>
      </c>
      <c r="E210" s="165" t="s">
        <v>372</v>
      </c>
      <c r="F210" s="228" t="s">
        <v>373</v>
      </c>
      <c r="G210" s="228"/>
      <c r="H210" s="228"/>
      <c r="I210" s="228"/>
      <c r="J210" s="166" t="s">
        <v>210</v>
      </c>
      <c r="K210" s="167">
        <v>1</v>
      </c>
      <c r="L210" s="229">
        <v>0</v>
      </c>
      <c r="M210" s="229"/>
      <c r="N210" s="230">
        <f>ROUND(L210*K210,3)</f>
        <v>0</v>
      </c>
      <c r="O210" s="219"/>
      <c r="P210" s="219"/>
      <c r="Q210" s="219"/>
      <c r="R210" s="130"/>
      <c r="T210" s="160" t="s">
        <v>5</v>
      </c>
      <c r="U210" s="43" t="s">
        <v>44</v>
      </c>
      <c r="V210" s="35"/>
      <c r="W210" s="161">
        <f>V210*K210</f>
        <v>0</v>
      </c>
      <c r="X210" s="161">
        <v>0</v>
      </c>
      <c r="Y210" s="161">
        <f>X210*K210</f>
        <v>0</v>
      </c>
      <c r="Z210" s="161">
        <v>0</v>
      </c>
      <c r="AA210" s="162">
        <f>Z210*K210</f>
        <v>0</v>
      </c>
      <c r="AR210" s="18" t="s">
        <v>214</v>
      </c>
      <c r="AT210" s="18" t="s">
        <v>173</v>
      </c>
      <c r="AU210" s="18" t="s">
        <v>135</v>
      </c>
      <c r="AY210" s="18" t="s">
        <v>156</v>
      </c>
      <c r="BE210" s="101">
        <f>IF(U210="základná",N210,0)</f>
        <v>0</v>
      </c>
      <c r="BF210" s="101">
        <f>IF(U210="znížená",N210,0)</f>
        <v>0</v>
      </c>
      <c r="BG210" s="101">
        <f>IF(U210="zákl. prenesená",N210,0)</f>
        <v>0</v>
      </c>
      <c r="BH210" s="101">
        <f>IF(U210="zníž. prenesená",N210,0)</f>
        <v>0</v>
      </c>
      <c r="BI210" s="101">
        <f>IF(U210="nulová",N210,0)</f>
        <v>0</v>
      </c>
      <c r="BJ210" s="18" t="s">
        <v>135</v>
      </c>
      <c r="BK210" s="163">
        <f>ROUND(L210*K210,3)</f>
        <v>0</v>
      </c>
      <c r="BL210" s="18" t="s">
        <v>186</v>
      </c>
      <c r="BM210" s="18" t="s">
        <v>374</v>
      </c>
    </row>
    <row r="211" spans="2:65" s="9" customFormat="1" ht="29.85" customHeight="1">
      <c r="B211" s="145"/>
      <c r="C211" s="146"/>
      <c r="D211" s="155" t="s">
        <v>125</v>
      </c>
      <c r="E211" s="155"/>
      <c r="F211" s="155"/>
      <c r="G211" s="155"/>
      <c r="H211" s="155"/>
      <c r="I211" s="155"/>
      <c r="J211" s="155"/>
      <c r="K211" s="155"/>
      <c r="L211" s="155"/>
      <c r="M211" s="155"/>
      <c r="N211" s="226">
        <f>BK211</f>
        <v>0</v>
      </c>
      <c r="O211" s="227"/>
      <c r="P211" s="227"/>
      <c r="Q211" s="227"/>
      <c r="R211" s="148"/>
      <c r="T211" s="149"/>
      <c r="U211" s="146"/>
      <c r="V211" s="146"/>
      <c r="W211" s="150">
        <f>W212</f>
        <v>0</v>
      </c>
      <c r="X211" s="146"/>
      <c r="Y211" s="150">
        <f>Y212</f>
        <v>0</v>
      </c>
      <c r="Z211" s="146"/>
      <c r="AA211" s="151">
        <f>AA212</f>
        <v>0</v>
      </c>
      <c r="AR211" s="152" t="s">
        <v>135</v>
      </c>
      <c r="AT211" s="153" t="s">
        <v>76</v>
      </c>
      <c r="AU211" s="153" t="s">
        <v>85</v>
      </c>
      <c r="AY211" s="152" t="s">
        <v>156</v>
      </c>
      <c r="BK211" s="154">
        <f>BK212</f>
        <v>0</v>
      </c>
    </row>
    <row r="212" spans="2:65" s="1" customFormat="1" ht="25.5" customHeight="1">
      <c r="B212" s="127"/>
      <c r="C212" s="156" t="s">
        <v>375</v>
      </c>
      <c r="D212" s="156" t="s">
        <v>157</v>
      </c>
      <c r="E212" s="157" t="s">
        <v>376</v>
      </c>
      <c r="F212" s="217" t="s">
        <v>377</v>
      </c>
      <c r="G212" s="217"/>
      <c r="H212" s="217"/>
      <c r="I212" s="217"/>
      <c r="J212" s="158" t="s">
        <v>218</v>
      </c>
      <c r="K212" s="159">
        <v>48</v>
      </c>
      <c r="L212" s="218">
        <v>0</v>
      </c>
      <c r="M212" s="218"/>
      <c r="N212" s="219">
        <f>ROUND(L212*K212,3)</f>
        <v>0</v>
      </c>
      <c r="O212" s="219"/>
      <c r="P212" s="219"/>
      <c r="Q212" s="219"/>
      <c r="R212" s="130"/>
      <c r="T212" s="160" t="s">
        <v>5</v>
      </c>
      <c r="U212" s="43" t="s">
        <v>44</v>
      </c>
      <c r="V212" s="35"/>
      <c r="W212" s="161">
        <f>V212*K212</f>
        <v>0</v>
      </c>
      <c r="X212" s="161">
        <v>0</v>
      </c>
      <c r="Y212" s="161">
        <f>X212*K212</f>
        <v>0</v>
      </c>
      <c r="Z212" s="161">
        <v>0</v>
      </c>
      <c r="AA212" s="162">
        <f>Z212*K212</f>
        <v>0</v>
      </c>
      <c r="AR212" s="18" t="s">
        <v>186</v>
      </c>
      <c r="AT212" s="18" t="s">
        <v>157</v>
      </c>
      <c r="AU212" s="18" t="s">
        <v>135</v>
      </c>
      <c r="AY212" s="18" t="s">
        <v>156</v>
      </c>
      <c r="BE212" s="101">
        <f>IF(U212="základná",N212,0)</f>
        <v>0</v>
      </c>
      <c r="BF212" s="101">
        <f>IF(U212="znížená",N212,0)</f>
        <v>0</v>
      </c>
      <c r="BG212" s="101">
        <f>IF(U212="zákl. prenesená",N212,0)</f>
        <v>0</v>
      </c>
      <c r="BH212" s="101">
        <f>IF(U212="zníž. prenesená",N212,0)</f>
        <v>0</v>
      </c>
      <c r="BI212" s="101">
        <f>IF(U212="nulová",N212,0)</f>
        <v>0</v>
      </c>
      <c r="BJ212" s="18" t="s">
        <v>135</v>
      </c>
      <c r="BK212" s="163">
        <f>ROUND(L212*K212,3)</f>
        <v>0</v>
      </c>
      <c r="BL212" s="18" t="s">
        <v>186</v>
      </c>
      <c r="BM212" s="18" t="s">
        <v>378</v>
      </c>
    </row>
    <row r="213" spans="2:65" s="9" customFormat="1" ht="29.85" customHeight="1">
      <c r="B213" s="145"/>
      <c r="C213" s="146"/>
      <c r="D213" s="155" t="s">
        <v>126</v>
      </c>
      <c r="E213" s="155"/>
      <c r="F213" s="155"/>
      <c r="G213" s="155"/>
      <c r="H213" s="155"/>
      <c r="I213" s="155"/>
      <c r="J213" s="155"/>
      <c r="K213" s="155"/>
      <c r="L213" s="155"/>
      <c r="M213" s="155"/>
      <c r="N213" s="226">
        <f>BK213</f>
        <v>0</v>
      </c>
      <c r="O213" s="227"/>
      <c r="P213" s="227"/>
      <c r="Q213" s="227"/>
      <c r="R213" s="148"/>
      <c r="T213" s="149"/>
      <c r="U213" s="146"/>
      <c r="V213" s="146"/>
      <c r="W213" s="150">
        <f>SUM(W214:W216)</f>
        <v>0</v>
      </c>
      <c r="X213" s="146"/>
      <c r="Y213" s="150">
        <f>SUM(Y214:Y216)</f>
        <v>0</v>
      </c>
      <c r="Z213" s="146"/>
      <c r="AA213" s="151">
        <f>SUM(AA214:AA216)</f>
        <v>0</v>
      </c>
      <c r="AR213" s="152" t="s">
        <v>135</v>
      </c>
      <c r="AT213" s="153" t="s">
        <v>76</v>
      </c>
      <c r="AU213" s="153" t="s">
        <v>85</v>
      </c>
      <c r="AY213" s="152" t="s">
        <v>156</v>
      </c>
      <c r="BK213" s="154">
        <f>SUM(BK214:BK216)</f>
        <v>0</v>
      </c>
    </row>
    <row r="214" spans="2:65" s="1" customFormat="1" ht="25.5" customHeight="1">
      <c r="B214" s="127"/>
      <c r="C214" s="164" t="s">
        <v>269</v>
      </c>
      <c r="D214" s="164" t="s">
        <v>173</v>
      </c>
      <c r="E214" s="165" t="s">
        <v>379</v>
      </c>
      <c r="F214" s="228" t="s">
        <v>380</v>
      </c>
      <c r="G214" s="228"/>
      <c r="H214" s="228"/>
      <c r="I214" s="228"/>
      <c r="J214" s="166" t="s">
        <v>164</v>
      </c>
      <c r="K214" s="167">
        <v>61.75</v>
      </c>
      <c r="L214" s="229">
        <v>0</v>
      </c>
      <c r="M214" s="229"/>
      <c r="N214" s="230">
        <f>ROUND(L214*K214,3)</f>
        <v>0</v>
      </c>
      <c r="O214" s="219"/>
      <c r="P214" s="219"/>
      <c r="Q214" s="219"/>
      <c r="R214" s="130"/>
      <c r="T214" s="160" t="s">
        <v>5</v>
      </c>
      <c r="U214" s="43" t="s">
        <v>44</v>
      </c>
      <c r="V214" s="35"/>
      <c r="W214" s="161">
        <f>V214*K214</f>
        <v>0</v>
      </c>
      <c r="X214" s="161">
        <v>0</v>
      </c>
      <c r="Y214" s="161">
        <f>X214*K214</f>
        <v>0</v>
      </c>
      <c r="Z214" s="161">
        <v>0</v>
      </c>
      <c r="AA214" s="162">
        <f>Z214*K214</f>
        <v>0</v>
      </c>
      <c r="AR214" s="18" t="s">
        <v>214</v>
      </c>
      <c r="AT214" s="18" t="s">
        <v>173</v>
      </c>
      <c r="AU214" s="18" t="s">
        <v>135</v>
      </c>
      <c r="AY214" s="18" t="s">
        <v>156</v>
      </c>
      <c r="BE214" s="101">
        <f>IF(U214="základná",N214,0)</f>
        <v>0</v>
      </c>
      <c r="BF214" s="101">
        <f>IF(U214="znížená",N214,0)</f>
        <v>0</v>
      </c>
      <c r="BG214" s="101">
        <f>IF(U214="zákl. prenesená",N214,0)</f>
        <v>0</v>
      </c>
      <c r="BH214" s="101">
        <f>IF(U214="zníž. prenesená",N214,0)</f>
        <v>0</v>
      </c>
      <c r="BI214" s="101">
        <f>IF(U214="nulová",N214,0)</f>
        <v>0</v>
      </c>
      <c r="BJ214" s="18" t="s">
        <v>135</v>
      </c>
      <c r="BK214" s="163">
        <f>ROUND(L214*K214,3)</f>
        <v>0</v>
      </c>
      <c r="BL214" s="18" t="s">
        <v>186</v>
      </c>
      <c r="BM214" s="18" t="s">
        <v>381</v>
      </c>
    </row>
    <row r="215" spans="2:65" s="1" customFormat="1" ht="25.5" customHeight="1">
      <c r="B215" s="127"/>
      <c r="C215" s="164" t="s">
        <v>382</v>
      </c>
      <c r="D215" s="164" t="s">
        <v>173</v>
      </c>
      <c r="E215" s="165" t="s">
        <v>383</v>
      </c>
      <c r="F215" s="228" t="s">
        <v>384</v>
      </c>
      <c r="G215" s="228"/>
      <c r="H215" s="228"/>
      <c r="I215" s="228"/>
      <c r="J215" s="166" t="s">
        <v>164</v>
      </c>
      <c r="K215" s="167">
        <v>61.75</v>
      </c>
      <c r="L215" s="229">
        <v>0</v>
      </c>
      <c r="M215" s="229"/>
      <c r="N215" s="230">
        <f>ROUND(L215*K215,3)</f>
        <v>0</v>
      </c>
      <c r="O215" s="219"/>
      <c r="P215" s="219"/>
      <c r="Q215" s="219"/>
      <c r="R215" s="130"/>
      <c r="T215" s="160" t="s">
        <v>5</v>
      </c>
      <c r="U215" s="43" t="s">
        <v>44</v>
      </c>
      <c r="V215" s="35"/>
      <c r="W215" s="161">
        <f>V215*K215</f>
        <v>0</v>
      </c>
      <c r="X215" s="161">
        <v>0</v>
      </c>
      <c r="Y215" s="161">
        <f>X215*K215</f>
        <v>0</v>
      </c>
      <c r="Z215" s="161">
        <v>0</v>
      </c>
      <c r="AA215" s="162">
        <f>Z215*K215</f>
        <v>0</v>
      </c>
      <c r="AR215" s="18" t="s">
        <v>214</v>
      </c>
      <c r="AT215" s="18" t="s">
        <v>173</v>
      </c>
      <c r="AU215" s="18" t="s">
        <v>135</v>
      </c>
      <c r="AY215" s="18" t="s">
        <v>156</v>
      </c>
      <c r="BE215" s="101">
        <f>IF(U215="základná",N215,0)</f>
        <v>0</v>
      </c>
      <c r="BF215" s="101">
        <f>IF(U215="znížená",N215,0)</f>
        <v>0</v>
      </c>
      <c r="BG215" s="101">
        <f>IF(U215="zákl. prenesená",N215,0)</f>
        <v>0</v>
      </c>
      <c r="BH215" s="101">
        <f>IF(U215="zníž. prenesená",N215,0)</f>
        <v>0</v>
      </c>
      <c r="BI215" s="101">
        <f>IF(U215="nulová",N215,0)</f>
        <v>0</v>
      </c>
      <c r="BJ215" s="18" t="s">
        <v>135</v>
      </c>
      <c r="BK215" s="163">
        <f>ROUND(L215*K215,3)</f>
        <v>0</v>
      </c>
      <c r="BL215" s="18" t="s">
        <v>186</v>
      </c>
      <c r="BM215" s="18" t="s">
        <v>385</v>
      </c>
    </row>
    <row r="216" spans="2:65" s="1" customFormat="1" ht="25.5" customHeight="1">
      <c r="B216" s="127"/>
      <c r="C216" s="156" t="s">
        <v>272</v>
      </c>
      <c r="D216" s="156" t="s">
        <v>157</v>
      </c>
      <c r="E216" s="157" t="s">
        <v>386</v>
      </c>
      <c r="F216" s="217" t="s">
        <v>387</v>
      </c>
      <c r="G216" s="217"/>
      <c r="H216" s="217"/>
      <c r="I216" s="217"/>
      <c r="J216" s="158" t="s">
        <v>229</v>
      </c>
      <c r="K216" s="159">
        <v>1.3560000000000001</v>
      </c>
      <c r="L216" s="218">
        <v>0</v>
      </c>
      <c r="M216" s="218"/>
      <c r="N216" s="219">
        <f>ROUND(L216*K216,3)</f>
        <v>0</v>
      </c>
      <c r="O216" s="219"/>
      <c r="P216" s="219"/>
      <c r="Q216" s="219"/>
      <c r="R216" s="130"/>
      <c r="T216" s="160" t="s">
        <v>5</v>
      </c>
      <c r="U216" s="43" t="s">
        <v>44</v>
      </c>
      <c r="V216" s="35"/>
      <c r="W216" s="161">
        <f>V216*K216</f>
        <v>0</v>
      </c>
      <c r="X216" s="161">
        <v>0</v>
      </c>
      <c r="Y216" s="161">
        <f>X216*K216</f>
        <v>0</v>
      </c>
      <c r="Z216" s="161">
        <v>0</v>
      </c>
      <c r="AA216" s="162">
        <f>Z216*K216</f>
        <v>0</v>
      </c>
      <c r="AR216" s="18" t="s">
        <v>186</v>
      </c>
      <c r="AT216" s="18" t="s">
        <v>157</v>
      </c>
      <c r="AU216" s="18" t="s">
        <v>135</v>
      </c>
      <c r="AY216" s="18" t="s">
        <v>156</v>
      </c>
      <c r="BE216" s="101">
        <f>IF(U216="základná",N216,0)</f>
        <v>0</v>
      </c>
      <c r="BF216" s="101">
        <f>IF(U216="znížená",N216,0)</f>
        <v>0</v>
      </c>
      <c r="BG216" s="101">
        <f>IF(U216="zákl. prenesená",N216,0)</f>
        <v>0</v>
      </c>
      <c r="BH216" s="101">
        <f>IF(U216="zníž. prenesená",N216,0)</f>
        <v>0</v>
      </c>
      <c r="BI216" s="101">
        <f>IF(U216="nulová",N216,0)</f>
        <v>0</v>
      </c>
      <c r="BJ216" s="18" t="s">
        <v>135</v>
      </c>
      <c r="BK216" s="163">
        <f>ROUND(L216*K216,3)</f>
        <v>0</v>
      </c>
      <c r="BL216" s="18" t="s">
        <v>186</v>
      </c>
      <c r="BM216" s="18" t="s">
        <v>388</v>
      </c>
    </row>
    <row r="217" spans="2:65" s="9" customFormat="1" ht="29.85" customHeight="1">
      <c r="B217" s="145"/>
      <c r="C217" s="146"/>
      <c r="D217" s="155" t="s">
        <v>127</v>
      </c>
      <c r="E217" s="155"/>
      <c r="F217" s="155"/>
      <c r="G217" s="155"/>
      <c r="H217" s="155"/>
      <c r="I217" s="155"/>
      <c r="J217" s="155"/>
      <c r="K217" s="155"/>
      <c r="L217" s="155"/>
      <c r="M217" s="155"/>
      <c r="N217" s="226">
        <f>BK217</f>
        <v>0</v>
      </c>
      <c r="O217" s="227"/>
      <c r="P217" s="227"/>
      <c r="Q217" s="227"/>
      <c r="R217" s="148"/>
      <c r="T217" s="149"/>
      <c r="U217" s="146"/>
      <c r="V217" s="146"/>
      <c r="W217" s="150">
        <f>SUM(W218:W231)</f>
        <v>0</v>
      </c>
      <c r="X217" s="146"/>
      <c r="Y217" s="150">
        <f>SUM(Y218:Y231)</f>
        <v>0</v>
      </c>
      <c r="Z217" s="146"/>
      <c r="AA217" s="151">
        <f>SUM(AA218:AA231)</f>
        <v>0</v>
      </c>
      <c r="AR217" s="152" t="s">
        <v>135</v>
      </c>
      <c r="AT217" s="153" t="s">
        <v>76</v>
      </c>
      <c r="AU217" s="153" t="s">
        <v>85</v>
      </c>
      <c r="AY217" s="152" t="s">
        <v>156</v>
      </c>
      <c r="BK217" s="154">
        <f>SUM(BK218:BK231)</f>
        <v>0</v>
      </c>
    </row>
    <row r="218" spans="2:65" s="1" customFormat="1" ht="25.5" customHeight="1">
      <c r="B218" s="127"/>
      <c r="C218" s="156" t="s">
        <v>389</v>
      </c>
      <c r="D218" s="156" t="s">
        <v>157</v>
      </c>
      <c r="E218" s="157" t="s">
        <v>390</v>
      </c>
      <c r="F218" s="217" t="s">
        <v>391</v>
      </c>
      <c r="G218" s="217"/>
      <c r="H218" s="217"/>
      <c r="I218" s="217"/>
      <c r="J218" s="158" t="s">
        <v>218</v>
      </c>
      <c r="K218" s="159">
        <v>15</v>
      </c>
      <c r="L218" s="218">
        <v>0</v>
      </c>
      <c r="M218" s="218"/>
      <c r="N218" s="219">
        <f t="shared" ref="N218:N231" si="35">ROUND(L218*K218,3)</f>
        <v>0</v>
      </c>
      <c r="O218" s="219"/>
      <c r="P218" s="219"/>
      <c r="Q218" s="219"/>
      <c r="R218" s="130"/>
      <c r="T218" s="160" t="s">
        <v>5</v>
      </c>
      <c r="U218" s="43" t="s">
        <v>44</v>
      </c>
      <c r="V218" s="35"/>
      <c r="W218" s="161">
        <f t="shared" ref="W218:W231" si="36">V218*K218</f>
        <v>0</v>
      </c>
      <c r="X218" s="161">
        <v>0</v>
      </c>
      <c r="Y218" s="161">
        <f t="shared" ref="Y218:Y231" si="37">X218*K218</f>
        <v>0</v>
      </c>
      <c r="Z218" s="161">
        <v>0</v>
      </c>
      <c r="AA218" s="162">
        <f t="shared" ref="AA218:AA231" si="38">Z218*K218</f>
        <v>0</v>
      </c>
      <c r="AR218" s="18" t="s">
        <v>186</v>
      </c>
      <c r="AT218" s="18" t="s">
        <v>157</v>
      </c>
      <c r="AU218" s="18" t="s">
        <v>135</v>
      </c>
      <c r="AY218" s="18" t="s">
        <v>156</v>
      </c>
      <c r="BE218" s="101">
        <f t="shared" ref="BE218:BE231" si="39">IF(U218="základná",N218,0)</f>
        <v>0</v>
      </c>
      <c r="BF218" s="101">
        <f t="shared" ref="BF218:BF231" si="40">IF(U218="znížená",N218,0)</f>
        <v>0</v>
      </c>
      <c r="BG218" s="101">
        <f t="shared" ref="BG218:BG231" si="41">IF(U218="zákl. prenesená",N218,0)</f>
        <v>0</v>
      </c>
      <c r="BH218" s="101">
        <f t="shared" ref="BH218:BH231" si="42">IF(U218="zníž. prenesená",N218,0)</f>
        <v>0</v>
      </c>
      <c r="BI218" s="101">
        <f t="shared" ref="BI218:BI231" si="43">IF(U218="nulová",N218,0)</f>
        <v>0</v>
      </c>
      <c r="BJ218" s="18" t="s">
        <v>135</v>
      </c>
      <c r="BK218" s="163">
        <f t="shared" ref="BK218:BK231" si="44">ROUND(L218*K218,3)</f>
        <v>0</v>
      </c>
      <c r="BL218" s="18" t="s">
        <v>186</v>
      </c>
      <c r="BM218" s="18" t="s">
        <v>392</v>
      </c>
    </row>
    <row r="219" spans="2:65" s="1" customFormat="1" ht="51" customHeight="1">
      <c r="B219" s="127"/>
      <c r="C219" s="156" t="s">
        <v>276</v>
      </c>
      <c r="D219" s="156" t="s">
        <v>157</v>
      </c>
      <c r="E219" s="157" t="s">
        <v>393</v>
      </c>
      <c r="F219" s="217" t="s">
        <v>394</v>
      </c>
      <c r="G219" s="217"/>
      <c r="H219" s="217"/>
      <c r="I219" s="217"/>
      <c r="J219" s="158" t="s">
        <v>218</v>
      </c>
      <c r="K219" s="159">
        <v>21</v>
      </c>
      <c r="L219" s="218">
        <v>0</v>
      </c>
      <c r="M219" s="218"/>
      <c r="N219" s="219">
        <f t="shared" si="35"/>
        <v>0</v>
      </c>
      <c r="O219" s="219"/>
      <c r="P219" s="219"/>
      <c r="Q219" s="219"/>
      <c r="R219" s="130"/>
      <c r="T219" s="160" t="s">
        <v>5</v>
      </c>
      <c r="U219" s="43" t="s">
        <v>44</v>
      </c>
      <c r="V219" s="35"/>
      <c r="W219" s="161">
        <f t="shared" si="36"/>
        <v>0</v>
      </c>
      <c r="X219" s="161">
        <v>0</v>
      </c>
      <c r="Y219" s="161">
        <f t="shared" si="37"/>
        <v>0</v>
      </c>
      <c r="Z219" s="161">
        <v>0</v>
      </c>
      <c r="AA219" s="162">
        <f t="shared" si="38"/>
        <v>0</v>
      </c>
      <c r="AR219" s="18" t="s">
        <v>186</v>
      </c>
      <c r="AT219" s="18" t="s">
        <v>157</v>
      </c>
      <c r="AU219" s="18" t="s">
        <v>135</v>
      </c>
      <c r="AY219" s="18" t="s">
        <v>156</v>
      </c>
      <c r="BE219" s="101">
        <f t="shared" si="39"/>
        <v>0</v>
      </c>
      <c r="BF219" s="101">
        <f t="shared" si="40"/>
        <v>0</v>
      </c>
      <c r="BG219" s="101">
        <f t="shared" si="41"/>
        <v>0</v>
      </c>
      <c r="BH219" s="101">
        <f t="shared" si="42"/>
        <v>0</v>
      </c>
      <c r="BI219" s="101">
        <f t="shared" si="43"/>
        <v>0</v>
      </c>
      <c r="BJ219" s="18" t="s">
        <v>135</v>
      </c>
      <c r="BK219" s="163">
        <f t="shared" si="44"/>
        <v>0</v>
      </c>
      <c r="BL219" s="18" t="s">
        <v>186</v>
      </c>
      <c r="BM219" s="18" t="s">
        <v>395</v>
      </c>
    </row>
    <row r="220" spans="2:65" s="1" customFormat="1" ht="38.25" customHeight="1">
      <c r="B220" s="127"/>
      <c r="C220" s="156" t="s">
        <v>396</v>
      </c>
      <c r="D220" s="156" t="s">
        <v>157</v>
      </c>
      <c r="E220" s="157" t="s">
        <v>397</v>
      </c>
      <c r="F220" s="217" t="s">
        <v>398</v>
      </c>
      <c r="G220" s="217"/>
      <c r="H220" s="217"/>
      <c r="I220" s="217"/>
      <c r="J220" s="158" t="s">
        <v>218</v>
      </c>
      <c r="K220" s="159">
        <v>31.6</v>
      </c>
      <c r="L220" s="218">
        <v>0</v>
      </c>
      <c r="M220" s="218"/>
      <c r="N220" s="219">
        <f t="shared" si="35"/>
        <v>0</v>
      </c>
      <c r="O220" s="219"/>
      <c r="P220" s="219"/>
      <c r="Q220" s="219"/>
      <c r="R220" s="130"/>
      <c r="T220" s="160" t="s">
        <v>5</v>
      </c>
      <c r="U220" s="43" t="s">
        <v>44</v>
      </c>
      <c r="V220" s="35"/>
      <c r="W220" s="161">
        <f t="shared" si="36"/>
        <v>0</v>
      </c>
      <c r="X220" s="161">
        <v>0</v>
      </c>
      <c r="Y220" s="161">
        <f t="shared" si="37"/>
        <v>0</v>
      </c>
      <c r="Z220" s="161">
        <v>0</v>
      </c>
      <c r="AA220" s="162">
        <f t="shared" si="38"/>
        <v>0</v>
      </c>
      <c r="AR220" s="18" t="s">
        <v>186</v>
      </c>
      <c r="AT220" s="18" t="s">
        <v>157</v>
      </c>
      <c r="AU220" s="18" t="s">
        <v>135</v>
      </c>
      <c r="AY220" s="18" t="s">
        <v>156</v>
      </c>
      <c r="BE220" s="101">
        <f t="shared" si="39"/>
        <v>0</v>
      </c>
      <c r="BF220" s="101">
        <f t="shared" si="40"/>
        <v>0</v>
      </c>
      <c r="BG220" s="101">
        <f t="shared" si="41"/>
        <v>0</v>
      </c>
      <c r="BH220" s="101">
        <f t="shared" si="42"/>
        <v>0</v>
      </c>
      <c r="BI220" s="101">
        <f t="shared" si="43"/>
        <v>0</v>
      </c>
      <c r="BJ220" s="18" t="s">
        <v>135</v>
      </c>
      <c r="BK220" s="163">
        <f t="shared" si="44"/>
        <v>0</v>
      </c>
      <c r="BL220" s="18" t="s">
        <v>186</v>
      </c>
      <c r="BM220" s="18" t="s">
        <v>399</v>
      </c>
    </row>
    <row r="221" spans="2:65" s="1" customFormat="1" ht="25.5" customHeight="1">
      <c r="B221" s="127"/>
      <c r="C221" s="156" t="s">
        <v>279</v>
      </c>
      <c r="D221" s="156" t="s">
        <v>157</v>
      </c>
      <c r="E221" s="157" t="s">
        <v>400</v>
      </c>
      <c r="F221" s="217" t="s">
        <v>401</v>
      </c>
      <c r="G221" s="217"/>
      <c r="H221" s="217"/>
      <c r="I221" s="217"/>
      <c r="J221" s="158" t="s">
        <v>218</v>
      </c>
      <c r="K221" s="159">
        <v>31.6</v>
      </c>
      <c r="L221" s="218">
        <v>0</v>
      </c>
      <c r="M221" s="218"/>
      <c r="N221" s="219">
        <f t="shared" si="35"/>
        <v>0</v>
      </c>
      <c r="O221" s="219"/>
      <c r="P221" s="219"/>
      <c r="Q221" s="219"/>
      <c r="R221" s="130"/>
      <c r="T221" s="160" t="s">
        <v>5</v>
      </c>
      <c r="U221" s="43" t="s">
        <v>44</v>
      </c>
      <c r="V221" s="35"/>
      <c r="W221" s="161">
        <f t="shared" si="36"/>
        <v>0</v>
      </c>
      <c r="X221" s="161">
        <v>0</v>
      </c>
      <c r="Y221" s="161">
        <f t="shared" si="37"/>
        <v>0</v>
      </c>
      <c r="Z221" s="161">
        <v>0</v>
      </c>
      <c r="AA221" s="162">
        <f t="shared" si="38"/>
        <v>0</v>
      </c>
      <c r="AR221" s="18" t="s">
        <v>186</v>
      </c>
      <c r="AT221" s="18" t="s">
        <v>157</v>
      </c>
      <c r="AU221" s="18" t="s">
        <v>135</v>
      </c>
      <c r="AY221" s="18" t="s">
        <v>156</v>
      </c>
      <c r="BE221" s="101">
        <f t="shared" si="39"/>
        <v>0</v>
      </c>
      <c r="BF221" s="101">
        <f t="shared" si="40"/>
        <v>0</v>
      </c>
      <c r="BG221" s="101">
        <f t="shared" si="41"/>
        <v>0</v>
      </c>
      <c r="BH221" s="101">
        <f t="shared" si="42"/>
        <v>0</v>
      </c>
      <c r="BI221" s="101">
        <f t="shared" si="43"/>
        <v>0</v>
      </c>
      <c r="BJ221" s="18" t="s">
        <v>135</v>
      </c>
      <c r="BK221" s="163">
        <f t="shared" si="44"/>
        <v>0</v>
      </c>
      <c r="BL221" s="18" t="s">
        <v>186</v>
      </c>
      <c r="BM221" s="18" t="s">
        <v>402</v>
      </c>
    </row>
    <row r="222" spans="2:65" s="1" customFormat="1" ht="25.5" customHeight="1">
      <c r="B222" s="127"/>
      <c r="C222" s="156" t="s">
        <v>403</v>
      </c>
      <c r="D222" s="156" t="s">
        <v>157</v>
      </c>
      <c r="E222" s="157" t="s">
        <v>404</v>
      </c>
      <c r="F222" s="217" t="s">
        <v>405</v>
      </c>
      <c r="G222" s="217"/>
      <c r="H222" s="217"/>
      <c r="I222" s="217"/>
      <c r="J222" s="158" t="s">
        <v>218</v>
      </c>
      <c r="K222" s="159">
        <v>34.799999999999997</v>
      </c>
      <c r="L222" s="218">
        <v>0</v>
      </c>
      <c r="M222" s="218"/>
      <c r="N222" s="219">
        <f t="shared" si="35"/>
        <v>0</v>
      </c>
      <c r="O222" s="219"/>
      <c r="P222" s="219"/>
      <c r="Q222" s="219"/>
      <c r="R222" s="130"/>
      <c r="T222" s="160" t="s">
        <v>5</v>
      </c>
      <c r="U222" s="43" t="s">
        <v>44</v>
      </c>
      <c r="V222" s="35"/>
      <c r="W222" s="161">
        <f t="shared" si="36"/>
        <v>0</v>
      </c>
      <c r="X222" s="161">
        <v>0</v>
      </c>
      <c r="Y222" s="161">
        <f t="shared" si="37"/>
        <v>0</v>
      </c>
      <c r="Z222" s="161">
        <v>0</v>
      </c>
      <c r="AA222" s="162">
        <f t="shared" si="38"/>
        <v>0</v>
      </c>
      <c r="AR222" s="18" t="s">
        <v>186</v>
      </c>
      <c r="AT222" s="18" t="s">
        <v>157</v>
      </c>
      <c r="AU222" s="18" t="s">
        <v>135</v>
      </c>
      <c r="AY222" s="18" t="s">
        <v>156</v>
      </c>
      <c r="BE222" s="101">
        <f t="shared" si="39"/>
        <v>0</v>
      </c>
      <c r="BF222" s="101">
        <f t="shared" si="40"/>
        <v>0</v>
      </c>
      <c r="BG222" s="101">
        <f t="shared" si="41"/>
        <v>0</v>
      </c>
      <c r="BH222" s="101">
        <f t="shared" si="42"/>
        <v>0</v>
      </c>
      <c r="BI222" s="101">
        <f t="shared" si="43"/>
        <v>0</v>
      </c>
      <c r="BJ222" s="18" t="s">
        <v>135</v>
      </c>
      <c r="BK222" s="163">
        <f t="shared" si="44"/>
        <v>0</v>
      </c>
      <c r="BL222" s="18" t="s">
        <v>186</v>
      </c>
      <c r="BM222" s="18" t="s">
        <v>406</v>
      </c>
    </row>
    <row r="223" spans="2:65" s="1" customFormat="1" ht="38.25" customHeight="1">
      <c r="B223" s="127"/>
      <c r="C223" s="156" t="s">
        <v>283</v>
      </c>
      <c r="D223" s="156" t="s">
        <v>157</v>
      </c>
      <c r="E223" s="157" t="s">
        <v>407</v>
      </c>
      <c r="F223" s="217" t="s">
        <v>408</v>
      </c>
      <c r="G223" s="217"/>
      <c r="H223" s="217"/>
      <c r="I223" s="217"/>
      <c r="J223" s="158" t="s">
        <v>210</v>
      </c>
      <c r="K223" s="159">
        <v>10</v>
      </c>
      <c r="L223" s="218">
        <v>0</v>
      </c>
      <c r="M223" s="218"/>
      <c r="N223" s="219">
        <f t="shared" si="35"/>
        <v>0</v>
      </c>
      <c r="O223" s="219"/>
      <c r="P223" s="219"/>
      <c r="Q223" s="219"/>
      <c r="R223" s="130"/>
      <c r="T223" s="160" t="s">
        <v>5</v>
      </c>
      <c r="U223" s="43" t="s">
        <v>44</v>
      </c>
      <c r="V223" s="35"/>
      <c r="W223" s="161">
        <f t="shared" si="36"/>
        <v>0</v>
      </c>
      <c r="X223" s="161">
        <v>0</v>
      </c>
      <c r="Y223" s="161">
        <f t="shared" si="37"/>
        <v>0</v>
      </c>
      <c r="Z223" s="161">
        <v>0</v>
      </c>
      <c r="AA223" s="162">
        <f t="shared" si="38"/>
        <v>0</v>
      </c>
      <c r="AR223" s="18" t="s">
        <v>186</v>
      </c>
      <c r="AT223" s="18" t="s">
        <v>157</v>
      </c>
      <c r="AU223" s="18" t="s">
        <v>135</v>
      </c>
      <c r="AY223" s="18" t="s">
        <v>156</v>
      </c>
      <c r="BE223" s="101">
        <f t="shared" si="39"/>
        <v>0</v>
      </c>
      <c r="BF223" s="101">
        <f t="shared" si="40"/>
        <v>0</v>
      </c>
      <c r="BG223" s="101">
        <f t="shared" si="41"/>
        <v>0</v>
      </c>
      <c r="BH223" s="101">
        <f t="shared" si="42"/>
        <v>0</v>
      </c>
      <c r="BI223" s="101">
        <f t="shared" si="43"/>
        <v>0</v>
      </c>
      <c r="BJ223" s="18" t="s">
        <v>135</v>
      </c>
      <c r="BK223" s="163">
        <f t="shared" si="44"/>
        <v>0</v>
      </c>
      <c r="BL223" s="18" t="s">
        <v>186</v>
      </c>
      <c r="BM223" s="18" t="s">
        <v>409</v>
      </c>
    </row>
    <row r="224" spans="2:65" s="1" customFormat="1" ht="25.5" customHeight="1">
      <c r="B224" s="127"/>
      <c r="C224" s="156" t="s">
        <v>410</v>
      </c>
      <c r="D224" s="156" t="s">
        <v>157</v>
      </c>
      <c r="E224" s="157" t="s">
        <v>411</v>
      </c>
      <c r="F224" s="217" t="s">
        <v>412</v>
      </c>
      <c r="G224" s="217"/>
      <c r="H224" s="217"/>
      <c r="I224" s="217"/>
      <c r="J224" s="158" t="s">
        <v>210</v>
      </c>
      <c r="K224" s="159">
        <v>10</v>
      </c>
      <c r="L224" s="218">
        <v>0</v>
      </c>
      <c r="M224" s="218"/>
      <c r="N224" s="219">
        <f t="shared" si="35"/>
        <v>0</v>
      </c>
      <c r="O224" s="219"/>
      <c r="P224" s="219"/>
      <c r="Q224" s="219"/>
      <c r="R224" s="130"/>
      <c r="T224" s="160" t="s">
        <v>5</v>
      </c>
      <c r="U224" s="43" t="s">
        <v>44</v>
      </c>
      <c r="V224" s="35"/>
      <c r="W224" s="161">
        <f t="shared" si="36"/>
        <v>0</v>
      </c>
      <c r="X224" s="161">
        <v>0</v>
      </c>
      <c r="Y224" s="161">
        <f t="shared" si="37"/>
        <v>0</v>
      </c>
      <c r="Z224" s="161">
        <v>0</v>
      </c>
      <c r="AA224" s="162">
        <f t="shared" si="38"/>
        <v>0</v>
      </c>
      <c r="AR224" s="18" t="s">
        <v>186</v>
      </c>
      <c r="AT224" s="18" t="s">
        <v>157</v>
      </c>
      <c r="AU224" s="18" t="s">
        <v>135</v>
      </c>
      <c r="AY224" s="18" t="s">
        <v>156</v>
      </c>
      <c r="BE224" s="101">
        <f t="shared" si="39"/>
        <v>0</v>
      </c>
      <c r="BF224" s="101">
        <f t="shared" si="40"/>
        <v>0</v>
      </c>
      <c r="BG224" s="101">
        <f t="shared" si="41"/>
        <v>0</v>
      </c>
      <c r="BH224" s="101">
        <f t="shared" si="42"/>
        <v>0</v>
      </c>
      <c r="BI224" s="101">
        <f t="shared" si="43"/>
        <v>0</v>
      </c>
      <c r="BJ224" s="18" t="s">
        <v>135</v>
      </c>
      <c r="BK224" s="163">
        <f t="shared" si="44"/>
        <v>0</v>
      </c>
      <c r="BL224" s="18" t="s">
        <v>186</v>
      </c>
      <c r="BM224" s="18" t="s">
        <v>413</v>
      </c>
    </row>
    <row r="225" spans="2:65" s="1" customFormat="1" ht="38.25" customHeight="1">
      <c r="B225" s="127"/>
      <c r="C225" s="156" t="s">
        <v>286</v>
      </c>
      <c r="D225" s="156" t="s">
        <v>157</v>
      </c>
      <c r="E225" s="157" t="s">
        <v>414</v>
      </c>
      <c r="F225" s="217" t="s">
        <v>415</v>
      </c>
      <c r="G225" s="217"/>
      <c r="H225" s="217"/>
      <c r="I225" s="217"/>
      <c r="J225" s="158" t="s">
        <v>210</v>
      </c>
      <c r="K225" s="159">
        <v>20</v>
      </c>
      <c r="L225" s="218">
        <v>0</v>
      </c>
      <c r="M225" s="218"/>
      <c r="N225" s="219">
        <f t="shared" si="35"/>
        <v>0</v>
      </c>
      <c r="O225" s="219"/>
      <c r="P225" s="219"/>
      <c r="Q225" s="219"/>
      <c r="R225" s="130"/>
      <c r="T225" s="160" t="s">
        <v>5</v>
      </c>
      <c r="U225" s="43" t="s">
        <v>44</v>
      </c>
      <c r="V225" s="35"/>
      <c r="W225" s="161">
        <f t="shared" si="36"/>
        <v>0</v>
      </c>
      <c r="X225" s="161">
        <v>0</v>
      </c>
      <c r="Y225" s="161">
        <f t="shared" si="37"/>
        <v>0</v>
      </c>
      <c r="Z225" s="161">
        <v>0</v>
      </c>
      <c r="AA225" s="162">
        <f t="shared" si="38"/>
        <v>0</v>
      </c>
      <c r="AR225" s="18" t="s">
        <v>186</v>
      </c>
      <c r="AT225" s="18" t="s">
        <v>157</v>
      </c>
      <c r="AU225" s="18" t="s">
        <v>135</v>
      </c>
      <c r="AY225" s="18" t="s">
        <v>156</v>
      </c>
      <c r="BE225" s="101">
        <f t="shared" si="39"/>
        <v>0</v>
      </c>
      <c r="BF225" s="101">
        <f t="shared" si="40"/>
        <v>0</v>
      </c>
      <c r="BG225" s="101">
        <f t="shared" si="41"/>
        <v>0</v>
      </c>
      <c r="BH225" s="101">
        <f t="shared" si="42"/>
        <v>0</v>
      </c>
      <c r="BI225" s="101">
        <f t="shared" si="43"/>
        <v>0</v>
      </c>
      <c r="BJ225" s="18" t="s">
        <v>135</v>
      </c>
      <c r="BK225" s="163">
        <f t="shared" si="44"/>
        <v>0</v>
      </c>
      <c r="BL225" s="18" t="s">
        <v>186</v>
      </c>
      <c r="BM225" s="18" t="s">
        <v>416</v>
      </c>
    </row>
    <row r="226" spans="2:65" s="1" customFormat="1" ht="25.5" customHeight="1">
      <c r="B226" s="127"/>
      <c r="C226" s="156" t="s">
        <v>417</v>
      </c>
      <c r="D226" s="156" t="s">
        <v>157</v>
      </c>
      <c r="E226" s="157" t="s">
        <v>418</v>
      </c>
      <c r="F226" s="217" t="s">
        <v>419</v>
      </c>
      <c r="G226" s="217"/>
      <c r="H226" s="217"/>
      <c r="I226" s="217"/>
      <c r="J226" s="158" t="s">
        <v>218</v>
      </c>
      <c r="K226" s="159">
        <v>34.799999999999997</v>
      </c>
      <c r="L226" s="218">
        <v>0</v>
      </c>
      <c r="M226" s="218"/>
      <c r="N226" s="219">
        <f t="shared" si="35"/>
        <v>0</v>
      </c>
      <c r="O226" s="219"/>
      <c r="P226" s="219"/>
      <c r="Q226" s="219"/>
      <c r="R226" s="130"/>
      <c r="T226" s="160" t="s">
        <v>5</v>
      </c>
      <c r="U226" s="43" t="s">
        <v>44</v>
      </c>
      <c r="V226" s="35"/>
      <c r="W226" s="161">
        <f t="shared" si="36"/>
        <v>0</v>
      </c>
      <c r="X226" s="161">
        <v>0</v>
      </c>
      <c r="Y226" s="161">
        <f t="shared" si="37"/>
        <v>0</v>
      </c>
      <c r="Z226" s="161">
        <v>0</v>
      </c>
      <c r="AA226" s="162">
        <f t="shared" si="38"/>
        <v>0</v>
      </c>
      <c r="AR226" s="18" t="s">
        <v>186</v>
      </c>
      <c r="AT226" s="18" t="s">
        <v>157</v>
      </c>
      <c r="AU226" s="18" t="s">
        <v>135</v>
      </c>
      <c r="AY226" s="18" t="s">
        <v>156</v>
      </c>
      <c r="BE226" s="101">
        <f t="shared" si="39"/>
        <v>0</v>
      </c>
      <c r="BF226" s="101">
        <f t="shared" si="40"/>
        <v>0</v>
      </c>
      <c r="BG226" s="101">
        <f t="shared" si="41"/>
        <v>0</v>
      </c>
      <c r="BH226" s="101">
        <f t="shared" si="42"/>
        <v>0</v>
      </c>
      <c r="BI226" s="101">
        <f t="shared" si="43"/>
        <v>0</v>
      </c>
      <c r="BJ226" s="18" t="s">
        <v>135</v>
      </c>
      <c r="BK226" s="163">
        <f t="shared" si="44"/>
        <v>0</v>
      </c>
      <c r="BL226" s="18" t="s">
        <v>186</v>
      </c>
      <c r="BM226" s="18" t="s">
        <v>420</v>
      </c>
    </row>
    <row r="227" spans="2:65" s="1" customFormat="1" ht="38.25" customHeight="1">
      <c r="B227" s="127"/>
      <c r="C227" s="164" t="s">
        <v>290</v>
      </c>
      <c r="D227" s="164" t="s">
        <v>173</v>
      </c>
      <c r="E227" s="165" t="s">
        <v>421</v>
      </c>
      <c r="F227" s="228" t="s">
        <v>422</v>
      </c>
      <c r="G227" s="228"/>
      <c r="H227" s="228"/>
      <c r="I227" s="228"/>
      <c r="J227" s="166" t="s">
        <v>210</v>
      </c>
      <c r="K227" s="167">
        <v>35</v>
      </c>
      <c r="L227" s="229">
        <v>0</v>
      </c>
      <c r="M227" s="229"/>
      <c r="N227" s="230">
        <f t="shared" si="35"/>
        <v>0</v>
      </c>
      <c r="O227" s="219"/>
      <c r="P227" s="219"/>
      <c r="Q227" s="219"/>
      <c r="R227" s="130"/>
      <c r="T227" s="160" t="s">
        <v>5</v>
      </c>
      <c r="U227" s="43" t="s">
        <v>44</v>
      </c>
      <c r="V227" s="35"/>
      <c r="W227" s="161">
        <f t="shared" si="36"/>
        <v>0</v>
      </c>
      <c r="X227" s="161">
        <v>0</v>
      </c>
      <c r="Y227" s="161">
        <f t="shared" si="37"/>
        <v>0</v>
      </c>
      <c r="Z227" s="161">
        <v>0</v>
      </c>
      <c r="AA227" s="162">
        <f t="shared" si="38"/>
        <v>0</v>
      </c>
      <c r="AR227" s="18" t="s">
        <v>214</v>
      </c>
      <c r="AT227" s="18" t="s">
        <v>173</v>
      </c>
      <c r="AU227" s="18" t="s">
        <v>135</v>
      </c>
      <c r="AY227" s="18" t="s">
        <v>156</v>
      </c>
      <c r="BE227" s="101">
        <f t="shared" si="39"/>
        <v>0</v>
      </c>
      <c r="BF227" s="101">
        <f t="shared" si="40"/>
        <v>0</v>
      </c>
      <c r="BG227" s="101">
        <f t="shared" si="41"/>
        <v>0</v>
      </c>
      <c r="BH227" s="101">
        <f t="shared" si="42"/>
        <v>0</v>
      </c>
      <c r="BI227" s="101">
        <f t="shared" si="43"/>
        <v>0</v>
      </c>
      <c r="BJ227" s="18" t="s">
        <v>135</v>
      </c>
      <c r="BK227" s="163">
        <f t="shared" si="44"/>
        <v>0</v>
      </c>
      <c r="BL227" s="18" t="s">
        <v>186</v>
      </c>
      <c r="BM227" s="18" t="s">
        <v>423</v>
      </c>
    </row>
    <row r="228" spans="2:65" s="1" customFormat="1" ht="38.25" customHeight="1">
      <c r="B228" s="127"/>
      <c r="C228" s="164" t="s">
        <v>424</v>
      </c>
      <c r="D228" s="164" t="s">
        <v>173</v>
      </c>
      <c r="E228" s="165" t="s">
        <v>425</v>
      </c>
      <c r="F228" s="228" t="s">
        <v>426</v>
      </c>
      <c r="G228" s="228"/>
      <c r="H228" s="228"/>
      <c r="I228" s="228"/>
      <c r="J228" s="166" t="s">
        <v>210</v>
      </c>
      <c r="K228" s="167">
        <v>20</v>
      </c>
      <c r="L228" s="229">
        <v>0</v>
      </c>
      <c r="M228" s="229"/>
      <c r="N228" s="230">
        <f t="shared" si="35"/>
        <v>0</v>
      </c>
      <c r="O228" s="219"/>
      <c r="P228" s="219"/>
      <c r="Q228" s="219"/>
      <c r="R228" s="130"/>
      <c r="T228" s="160" t="s">
        <v>5</v>
      </c>
      <c r="U228" s="43" t="s">
        <v>44</v>
      </c>
      <c r="V228" s="35"/>
      <c r="W228" s="161">
        <f t="shared" si="36"/>
        <v>0</v>
      </c>
      <c r="X228" s="161">
        <v>0</v>
      </c>
      <c r="Y228" s="161">
        <f t="shared" si="37"/>
        <v>0</v>
      </c>
      <c r="Z228" s="161">
        <v>0</v>
      </c>
      <c r="AA228" s="162">
        <f t="shared" si="38"/>
        <v>0</v>
      </c>
      <c r="AR228" s="18" t="s">
        <v>214</v>
      </c>
      <c r="AT228" s="18" t="s">
        <v>173</v>
      </c>
      <c r="AU228" s="18" t="s">
        <v>135</v>
      </c>
      <c r="AY228" s="18" t="s">
        <v>156</v>
      </c>
      <c r="BE228" s="101">
        <f t="shared" si="39"/>
        <v>0</v>
      </c>
      <c r="BF228" s="101">
        <f t="shared" si="40"/>
        <v>0</v>
      </c>
      <c r="BG228" s="101">
        <f t="shared" si="41"/>
        <v>0</v>
      </c>
      <c r="BH228" s="101">
        <f t="shared" si="42"/>
        <v>0</v>
      </c>
      <c r="BI228" s="101">
        <f t="shared" si="43"/>
        <v>0</v>
      </c>
      <c r="BJ228" s="18" t="s">
        <v>135</v>
      </c>
      <c r="BK228" s="163">
        <f t="shared" si="44"/>
        <v>0</v>
      </c>
      <c r="BL228" s="18" t="s">
        <v>186</v>
      </c>
      <c r="BM228" s="18" t="s">
        <v>427</v>
      </c>
    </row>
    <row r="229" spans="2:65" s="1" customFormat="1" ht="38.25" customHeight="1">
      <c r="B229" s="127"/>
      <c r="C229" s="164" t="s">
        <v>293</v>
      </c>
      <c r="D229" s="164" t="s">
        <v>173</v>
      </c>
      <c r="E229" s="165" t="s">
        <v>428</v>
      </c>
      <c r="F229" s="228" t="s">
        <v>429</v>
      </c>
      <c r="G229" s="228"/>
      <c r="H229" s="228"/>
      <c r="I229" s="228"/>
      <c r="J229" s="166" t="s">
        <v>210</v>
      </c>
      <c r="K229" s="167">
        <v>10</v>
      </c>
      <c r="L229" s="229">
        <v>0</v>
      </c>
      <c r="M229" s="229"/>
      <c r="N229" s="230">
        <f t="shared" si="35"/>
        <v>0</v>
      </c>
      <c r="O229" s="219"/>
      <c r="P229" s="219"/>
      <c r="Q229" s="219"/>
      <c r="R229" s="130"/>
      <c r="T229" s="160" t="s">
        <v>5</v>
      </c>
      <c r="U229" s="43" t="s">
        <v>44</v>
      </c>
      <c r="V229" s="35"/>
      <c r="W229" s="161">
        <f t="shared" si="36"/>
        <v>0</v>
      </c>
      <c r="X229" s="161">
        <v>0</v>
      </c>
      <c r="Y229" s="161">
        <f t="shared" si="37"/>
        <v>0</v>
      </c>
      <c r="Z229" s="161">
        <v>0</v>
      </c>
      <c r="AA229" s="162">
        <f t="shared" si="38"/>
        <v>0</v>
      </c>
      <c r="AR229" s="18" t="s">
        <v>214</v>
      </c>
      <c r="AT229" s="18" t="s">
        <v>173</v>
      </c>
      <c r="AU229" s="18" t="s">
        <v>135</v>
      </c>
      <c r="AY229" s="18" t="s">
        <v>156</v>
      </c>
      <c r="BE229" s="101">
        <f t="shared" si="39"/>
        <v>0</v>
      </c>
      <c r="BF229" s="101">
        <f t="shared" si="40"/>
        <v>0</v>
      </c>
      <c r="BG229" s="101">
        <f t="shared" si="41"/>
        <v>0</v>
      </c>
      <c r="BH229" s="101">
        <f t="shared" si="42"/>
        <v>0</v>
      </c>
      <c r="BI229" s="101">
        <f t="shared" si="43"/>
        <v>0</v>
      </c>
      <c r="BJ229" s="18" t="s">
        <v>135</v>
      </c>
      <c r="BK229" s="163">
        <f t="shared" si="44"/>
        <v>0</v>
      </c>
      <c r="BL229" s="18" t="s">
        <v>186</v>
      </c>
      <c r="BM229" s="18" t="s">
        <v>430</v>
      </c>
    </row>
    <row r="230" spans="2:65" s="1" customFormat="1" ht="25.5" customHeight="1">
      <c r="B230" s="127"/>
      <c r="C230" s="164" t="s">
        <v>431</v>
      </c>
      <c r="D230" s="164" t="s">
        <v>173</v>
      </c>
      <c r="E230" s="165" t="s">
        <v>432</v>
      </c>
      <c r="F230" s="228" t="s">
        <v>433</v>
      </c>
      <c r="G230" s="228"/>
      <c r="H230" s="228"/>
      <c r="I230" s="228"/>
      <c r="J230" s="166" t="s">
        <v>210</v>
      </c>
      <c r="K230" s="167">
        <v>32</v>
      </c>
      <c r="L230" s="229">
        <v>0</v>
      </c>
      <c r="M230" s="229"/>
      <c r="N230" s="230">
        <f t="shared" si="35"/>
        <v>0</v>
      </c>
      <c r="O230" s="219"/>
      <c r="P230" s="219"/>
      <c r="Q230" s="219"/>
      <c r="R230" s="130"/>
      <c r="T230" s="160" t="s">
        <v>5</v>
      </c>
      <c r="U230" s="43" t="s">
        <v>44</v>
      </c>
      <c r="V230" s="35"/>
      <c r="W230" s="161">
        <f t="shared" si="36"/>
        <v>0</v>
      </c>
      <c r="X230" s="161">
        <v>0</v>
      </c>
      <c r="Y230" s="161">
        <f t="shared" si="37"/>
        <v>0</v>
      </c>
      <c r="Z230" s="161">
        <v>0</v>
      </c>
      <c r="AA230" s="162">
        <f t="shared" si="38"/>
        <v>0</v>
      </c>
      <c r="AR230" s="18" t="s">
        <v>214</v>
      </c>
      <c r="AT230" s="18" t="s">
        <v>173</v>
      </c>
      <c r="AU230" s="18" t="s">
        <v>135</v>
      </c>
      <c r="AY230" s="18" t="s">
        <v>156</v>
      </c>
      <c r="BE230" s="101">
        <f t="shared" si="39"/>
        <v>0</v>
      </c>
      <c r="BF230" s="101">
        <f t="shared" si="40"/>
        <v>0</v>
      </c>
      <c r="BG230" s="101">
        <f t="shared" si="41"/>
        <v>0</v>
      </c>
      <c r="BH230" s="101">
        <f t="shared" si="42"/>
        <v>0</v>
      </c>
      <c r="BI230" s="101">
        <f t="shared" si="43"/>
        <v>0</v>
      </c>
      <c r="BJ230" s="18" t="s">
        <v>135</v>
      </c>
      <c r="BK230" s="163">
        <f t="shared" si="44"/>
        <v>0</v>
      </c>
      <c r="BL230" s="18" t="s">
        <v>186</v>
      </c>
      <c r="BM230" s="18" t="s">
        <v>434</v>
      </c>
    </row>
    <row r="231" spans="2:65" s="1" customFormat="1" ht="25.5" customHeight="1">
      <c r="B231" s="127"/>
      <c r="C231" s="156" t="s">
        <v>297</v>
      </c>
      <c r="D231" s="156" t="s">
        <v>157</v>
      </c>
      <c r="E231" s="157" t="s">
        <v>435</v>
      </c>
      <c r="F231" s="217" t="s">
        <v>436</v>
      </c>
      <c r="G231" s="217"/>
      <c r="H231" s="217"/>
      <c r="I231" s="217"/>
      <c r="J231" s="158" t="s">
        <v>229</v>
      </c>
      <c r="K231" s="159">
        <v>0.40200000000000002</v>
      </c>
      <c r="L231" s="218">
        <v>0</v>
      </c>
      <c r="M231" s="218"/>
      <c r="N231" s="219">
        <f t="shared" si="35"/>
        <v>0</v>
      </c>
      <c r="O231" s="219"/>
      <c r="P231" s="219"/>
      <c r="Q231" s="219"/>
      <c r="R231" s="130"/>
      <c r="T231" s="160" t="s">
        <v>5</v>
      </c>
      <c r="U231" s="43" t="s">
        <v>44</v>
      </c>
      <c r="V231" s="35"/>
      <c r="W231" s="161">
        <f t="shared" si="36"/>
        <v>0</v>
      </c>
      <c r="X231" s="161">
        <v>0</v>
      </c>
      <c r="Y231" s="161">
        <f t="shared" si="37"/>
        <v>0</v>
      </c>
      <c r="Z231" s="161">
        <v>0</v>
      </c>
      <c r="AA231" s="162">
        <f t="shared" si="38"/>
        <v>0</v>
      </c>
      <c r="AR231" s="18" t="s">
        <v>186</v>
      </c>
      <c r="AT231" s="18" t="s">
        <v>157</v>
      </c>
      <c r="AU231" s="18" t="s">
        <v>135</v>
      </c>
      <c r="AY231" s="18" t="s">
        <v>156</v>
      </c>
      <c r="BE231" s="101">
        <f t="shared" si="39"/>
        <v>0</v>
      </c>
      <c r="BF231" s="101">
        <f t="shared" si="40"/>
        <v>0</v>
      </c>
      <c r="BG231" s="101">
        <f t="shared" si="41"/>
        <v>0</v>
      </c>
      <c r="BH231" s="101">
        <f t="shared" si="42"/>
        <v>0</v>
      </c>
      <c r="BI231" s="101">
        <f t="shared" si="43"/>
        <v>0</v>
      </c>
      <c r="BJ231" s="18" t="s">
        <v>135</v>
      </c>
      <c r="BK231" s="163">
        <f t="shared" si="44"/>
        <v>0</v>
      </c>
      <c r="BL231" s="18" t="s">
        <v>186</v>
      </c>
      <c r="BM231" s="18" t="s">
        <v>437</v>
      </c>
    </row>
    <row r="232" spans="2:65" s="9" customFormat="1" ht="29.85" customHeight="1">
      <c r="B232" s="145"/>
      <c r="C232" s="146"/>
      <c r="D232" s="155" t="s">
        <v>128</v>
      </c>
      <c r="E232" s="155"/>
      <c r="F232" s="155"/>
      <c r="G232" s="155"/>
      <c r="H232" s="155"/>
      <c r="I232" s="155"/>
      <c r="J232" s="155"/>
      <c r="K232" s="155"/>
      <c r="L232" s="155"/>
      <c r="M232" s="155"/>
      <c r="N232" s="226">
        <f>BK232</f>
        <v>0</v>
      </c>
      <c r="O232" s="227"/>
      <c r="P232" s="227"/>
      <c r="Q232" s="227"/>
      <c r="R232" s="148"/>
      <c r="T232" s="149"/>
      <c r="U232" s="146"/>
      <c r="V232" s="146"/>
      <c r="W232" s="150">
        <f>SUM(W233:W249)</f>
        <v>0</v>
      </c>
      <c r="X232" s="146"/>
      <c r="Y232" s="150">
        <f>SUM(Y233:Y249)</f>
        <v>0</v>
      </c>
      <c r="Z232" s="146"/>
      <c r="AA232" s="151">
        <f>SUM(AA233:AA249)</f>
        <v>0</v>
      </c>
      <c r="AR232" s="152" t="s">
        <v>135</v>
      </c>
      <c r="AT232" s="153" t="s">
        <v>76</v>
      </c>
      <c r="AU232" s="153" t="s">
        <v>85</v>
      </c>
      <c r="AY232" s="152" t="s">
        <v>156</v>
      </c>
      <c r="BK232" s="154">
        <f>SUM(BK233:BK249)</f>
        <v>0</v>
      </c>
    </row>
    <row r="233" spans="2:65" s="1" customFormat="1" ht="25.5" customHeight="1">
      <c r="B233" s="127"/>
      <c r="C233" s="156" t="s">
        <v>438</v>
      </c>
      <c r="D233" s="156" t="s">
        <v>157</v>
      </c>
      <c r="E233" s="157" t="s">
        <v>439</v>
      </c>
      <c r="F233" s="217" t="s">
        <v>440</v>
      </c>
      <c r="G233" s="217"/>
      <c r="H233" s="217"/>
      <c r="I233" s="217"/>
      <c r="J233" s="158" t="s">
        <v>210</v>
      </c>
      <c r="K233" s="159">
        <v>5</v>
      </c>
      <c r="L233" s="218">
        <v>0</v>
      </c>
      <c r="M233" s="218"/>
      <c r="N233" s="219">
        <f t="shared" ref="N233:N249" si="45">ROUND(L233*K233,3)</f>
        <v>0</v>
      </c>
      <c r="O233" s="219"/>
      <c r="P233" s="219"/>
      <c r="Q233" s="219"/>
      <c r="R233" s="130"/>
      <c r="T233" s="160" t="s">
        <v>5</v>
      </c>
      <c r="U233" s="43" t="s">
        <v>44</v>
      </c>
      <c r="V233" s="35"/>
      <c r="W233" s="161">
        <f t="shared" ref="W233:W249" si="46">V233*K233</f>
        <v>0</v>
      </c>
      <c r="X233" s="161">
        <v>0</v>
      </c>
      <c r="Y233" s="161">
        <f t="shared" ref="Y233:Y249" si="47">X233*K233</f>
        <v>0</v>
      </c>
      <c r="Z233" s="161">
        <v>0</v>
      </c>
      <c r="AA233" s="162">
        <f t="shared" ref="AA233:AA249" si="48">Z233*K233</f>
        <v>0</v>
      </c>
      <c r="AR233" s="18" t="s">
        <v>186</v>
      </c>
      <c r="AT233" s="18" t="s">
        <v>157</v>
      </c>
      <c r="AU233" s="18" t="s">
        <v>135</v>
      </c>
      <c r="AY233" s="18" t="s">
        <v>156</v>
      </c>
      <c r="BE233" s="101">
        <f t="shared" ref="BE233:BE249" si="49">IF(U233="základná",N233,0)</f>
        <v>0</v>
      </c>
      <c r="BF233" s="101">
        <f t="shared" ref="BF233:BF249" si="50">IF(U233="znížená",N233,0)</f>
        <v>0</v>
      </c>
      <c r="BG233" s="101">
        <f t="shared" ref="BG233:BG249" si="51">IF(U233="zákl. prenesená",N233,0)</f>
        <v>0</v>
      </c>
      <c r="BH233" s="101">
        <f t="shared" ref="BH233:BH249" si="52">IF(U233="zníž. prenesená",N233,0)</f>
        <v>0</v>
      </c>
      <c r="BI233" s="101">
        <f t="shared" ref="BI233:BI249" si="53">IF(U233="nulová",N233,0)</f>
        <v>0</v>
      </c>
      <c r="BJ233" s="18" t="s">
        <v>135</v>
      </c>
      <c r="BK233" s="163">
        <f t="shared" ref="BK233:BK249" si="54">ROUND(L233*K233,3)</f>
        <v>0</v>
      </c>
      <c r="BL233" s="18" t="s">
        <v>186</v>
      </c>
      <c r="BM233" s="18" t="s">
        <v>441</v>
      </c>
    </row>
    <row r="234" spans="2:65" s="1" customFormat="1" ht="25.5" customHeight="1">
      <c r="B234" s="127"/>
      <c r="C234" s="164" t="s">
        <v>300</v>
      </c>
      <c r="D234" s="164" t="s">
        <v>173</v>
      </c>
      <c r="E234" s="165" t="s">
        <v>442</v>
      </c>
      <c r="F234" s="228" t="s">
        <v>443</v>
      </c>
      <c r="G234" s="228"/>
      <c r="H234" s="228"/>
      <c r="I234" s="228"/>
      <c r="J234" s="166" t="s">
        <v>210</v>
      </c>
      <c r="K234" s="167">
        <v>5</v>
      </c>
      <c r="L234" s="229">
        <v>0</v>
      </c>
      <c r="M234" s="229"/>
      <c r="N234" s="230">
        <f t="shared" si="45"/>
        <v>0</v>
      </c>
      <c r="O234" s="219"/>
      <c r="P234" s="219"/>
      <c r="Q234" s="219"/>
      <c r="R234" s="130"/>
      <c r="T234" s="160" t="s">
        <v>5</v>
      </c>
      <c r="U234" s="43" t="s">
        <v>44</v>
      </c>
      <c r="V234" s="35"/>
      <c r="W234" s="161">
        <f t="shared" si="46"/>
        <v>0</v>
      </c>
      <c r="X234" s="161">
        <v>0</v>
      </c>
      <c r="Y234" s="161">
        <f t="shared" si="47"/>
        <v>0</v>
      </c>
      <c r="Z234" s="161">
        <v>0</v>
      </c>
      <c r="AA234" s="162">
        <f t="shared" si="48"/>
        <v>0</v>
      </c>
      <c r="AR234" s="18" t="s">
        <v>214</v>
      </c>
      <c r="AT234" s="18" t="s">
        <v>173</v>
      </c>
      <c r="AU234" s="18" t="s">
        <v>135</v>
      </c>
      <c r="AY234" s="18" t="s">
        <v>156</v>
      </c>
      <c r="BE234" s="101">
        <f t="shared" si="49"/>
        <v>0</v>
      </c>
      <c r="BF234" s="101">
        <f t="shared" si="50"/>
        <v>0</v>
      </c>
      <c r="BG234" s="101">
        <f t="shared" si="51"/>
        <v>0</v>
      </c>
      <c r="BH234" s="101">
        <f t="shared" si="52"/>
        <v>0</v>
      </c>
      <c r="BI234" s="101">
        <f t="shared" si="53"/>
        <v>0</v>
      </c>
      <c r="BJ234" s="18" t="s">
        <v>135</v>
      </c>
      <c r="BK234" s="163">
        <f t="shared" si="54"/>
        <v>0</v>
      </c>
      <c r="BL234" s="18" t="s">
        <v>186</v>
      </c>
      <c r="BM234" s="18" t="s">
        <v>444</v>
      </c>
    </row>
    <row r="235" spans="2:65" s="1" customFormat="1" ht="25.5" customHeight="1">
      <c r="B235" s="127"/>
      <c r="C235" s="156" t="s">
        <v>445</v>
      </c>
      <c r="D235" s="156" t="s">
        <v>157</v>
      </c>
      <c r="E235" s="157" t="s">
        <v>446</v>
      </c>
      <c r="F235" s="217" t="s">
        <v>447</v>
      </c>
      <c r="G235" s="217"/>
      <c r="H235" s="217"/>
      <c r="I235" s="217"/>
      <c r="J235" s="158" t="s">
        <v>210</v>
      </c>
      <c r="K235" s="159">
        <v>1</v>
      </c>
      <c r="L235" s="218">
        <v>0</v>
      </c>
      <c r="M235" s="218"/>
      <c r="N235" s="219">
        <f t="shared" si="45"/>
        <v>0</v>
      </c>
      <c r="O235" s="219"/>
      <c r="P235" s="219"/>
      <c r="Q235" s="219"/>
      <c r="R235" s="130"/>
      <c r="T235" s="160" t="s">
        <v>5</v>
      </c>
      <c r="U235" s="43" t="s">
        <v>44</v>
      </c>
      <c r="V235" s="35"/>
      <c r="W235" s="161">
        <f t="shared" si="46"/>
        <v>0</v>
      </c>
      <c r="X235" s="161">
        <v>0</v>
      </c>
      <c r="Y235" s="161">
        <f t="shared" si="47"/>
        <v>0</v>
      </c>
      <c r="Z235" s="161">
        <v>0</v>
      </c>
      <c r="AA235" s="162">
        <f t="shared" si="48"/>
        <v>0</v>
      </c>
      <c r="AR235" s="18" t="s">
        <v>186</v>
      </c>
      <c r="AT235" s="18" t="s">
        <v>157</v>
      </c>
      <c r="AU235" s="18" t="s">
        <v>135</v>
      </c>
      <c r="AY235" s="18" t="s">
        <v>156</v>
      </c>
      <c r="BE235" s="101">
        <f t="shared" si="49"/>
        <v>0</v>
      </c>
      <c r="BF235" s="101">
        <f t="shared" si="50"/>
        <v>0</v>
      </c>
      <c r="BG235" s="101">
        <f t="shared" si="51"/>
        <v>0</v>
      </c>
      <c r="BH235" s="101">
        <f t="shared" si="52"/>
        <v>0</v>
      </c>
      <c r="BI235" s="101">
        <f t="shared" si="53"/>
        <v>0</v>
      </c>
      <c r="BJ235" s="18" t="s">
        <v>135</v>
      </c>
      <c r="BK235" s="163">
        <f t="shared" si="54"/>
        <v>0</v>
      </c>
      <c r="BL235" s="18" t="s">
        <v>186</v>
      </c>
      <c r="BM235" s="18" t="s">
        <v>448</v>
      </c>
    </row>
    <row r="236" spans="2:65" s="1" customFormat="1" ht="25.5" customHeight="1">
      <c r="B236" s="127"/>
      <c r="C236" s="164" t="s">
        <v>304</v>
      </c>
      <c r="D236" s="164" t="s">
        <v>173</v>
      </c>
      <c r="E236" s="165" t="s">
        <v>449</v>
      </c>
      <c r="F236" s="228" t="s">
        <v>450</v>
      </c>
      <c r="G236" s="228"/>
      <c r="H236" s="228"/>
      <c r="I236" s="228"/>
      <c r="J236" s="166" t="s">
        <v>210</v>
      </c>
      <c r="K236" s="167">
        <v>1</v>
      </c>
      <c r="L236" s="229">
        <v>0</v>
      </c>
      <c r="M236" s="229"/>
      <c r="N236" s="230">
        <f t="shared" si="45"/>
        <v>0</v>
      </c>
      <c r="O236" s="219"/>
      <c r="P236" s="219"/>
      <c r="Q236" s="219"/>
      <c r="R236" s="130"/>
      <c r="T236" s="160" t="s">
        <v>5</v>
      </c>
      <c r="U236" s="43" t="s">
        <v>44</v>
      </c>
      <c r="V236" s="35"/>
      <c r="W236" s="161">
        <f t="shared" si="46"/>
        <v>0</v>
      </c>
      <c r="X236" s="161">
        <v>0</v>
      </c>
      <c r="Y236" s="161">
        <f t="shared" si="47"/>
        <v>0</v>
      </c>
      <c r="Z236" s="161">
        <v>0</v>
      </c>
      <c r="AA236" s="162">
        <f t="shared" si="48"/>
        <v>0</v>
      </c>
      <c r="AR236" s="18" t="s">
        <v>214</v>
      </c>
      <c r="AT236" s="18" t="s">
        <v>173</v>
      </c>
      <c r="AU236" s="18" t="s">
        <v>135</v>
      </c>
      <c r="AY236" s="18" t="s">
        <v>156</v>
      </c>
      <c r="BE236" s="101">
        <f t="shared" si="49"/>
        <v>0</v>
      </c>
      <c r="BF236" s="101">
        <f t="shared" si="50"/>
        <v>0</v>
      </c>
      <c r="BG236" s="101">
        <f t="shared" si="51"/>
        <v>0</v>
      </c>
      <c r="BH236" s="101">
        <f t="shared" si="52"/>
        <v>0</v>
      </c>
      <c r="BI236" s="101">
        <f t="shared" si="53"/>
        <v>0</v>
      </c>
      <c r="BJ236" s="18" t="s">
        <v>135</v>
      </c>
      <c r="BK236" s="163">
        <f t="shared" si="54"/>
        <v>0</v>
      </c>
      <c r="BL236" s="18" t="s">
        <v>186</v>
      </c>
      <c r="BM236" s="18" t="s">
        <v>451</v>
      </c>
    </row>
    <row r="237" spans="2:65" s="1" customFormat="1" ht="25.5" customHeight="1">
      <c r="B237" s="127"/>
      <c r="C237" s="156" t="s">
        <v>452</v>
      </c>
      <c r="D237" s="156" t="s">
        <v>157</v>
      </c>
      <c r="E237" s="157" t="s">
        <v>453</v>
      </c>
      <c r="F237" s="217" t="s">
        <v>454</v>
      </c>
      <c r="G237" s="217"/>
      <c r="H237" s="217"/>
      <c r="I237" s="217"/>
      <c r="J237" s="158" t="s">
        <v>210</v>
      </c>
      <c r="K237" s="159">
        <v>11</v>
      </c>
      <c r="L237" s="218">
        <v>0</v>
      </c>
      <c r="M237" s="218"/>
      <c r="N237" s="219">
        <f t="shared" si="45"/>
        <v>0</v>
      </c>
      <c r="O237" s="219"/>
      <c r="P237" s="219"/>
      <c r="Q237" s="219"/>
      <c r="R237" s="130"/>
      <c r="T237" s="160" t="s">
        <v>5</v>
      </c>
      <c r="U237" s="43" t="s">
        <v>44</v>
      </c>
      <c r="V237" s="35"/>
      <c r="W237" s="161">
        <f t="shared" si="46"/>
        <v>0</v>
      </c>
      <c r="X237" s="161">
        <v>0</v>
      </c>
      <c r="Y237" s="161">
        <f t="shared" si="47"/>
        <v>0</v>
      </c>
      <c r="Z237" s="161">
        <v>0</v>
      </c>
      <c r="AA237" s="162">
        <f t="shared" si="48"/>
        <v>0</v>
      </c>
      <c r="AR237" s="18" t="s">
        <v>186</v>
      </c>
      <c r="AT237" s="18" t="s">
        <v>157</v>
      </c>
      <c r="AU237" s="18" t="s">
        <v>135</v>
      </c>
      <c r="AY237" s="18" t="s">
        <v>156</v>
      </c>
      <c r="BE237" s="101">
        <f t="shared" si="49"/>
        <v>0</v>
      </c>
      <c r="BF237" s="101">
        <f t="shared" si="50"/>
        <v>0</v>
      </c>
      <c r="BG237" s="101">
        <f t="shared" si="51"/>
        <v>0</v>
      </c>
      <c r="BH237" s="101">
        <f t="shared" si="52"/>
        <v>0</v>
      </c>
      <c r="BI237" s="101">
        <f t="shared" si="53"/>
        <v>0</v>
      </c>
      <c r="BJ237" s="18" t="s">
        <v>135</v>
      </c>
      <c r="BK237" s="163">
        <f t="shared" si="54"/>
        <v>0</v>
      </c>
      <c r="BL237" s="18" t="s">
        <v>186</v>
      </c>
      <c r="BM237" s="18" t="s">
        <v>455</v>
      </c>
    </row>
    <row r="238" spans="2:65" s="1" customFormat="1" ht="38.25" customHeight="1">
      <c r="B238" s="127"/>
      <c r="C238" s="164" t="s">
        <v>308</v>
      </c>
      <c r="D238" s="164" t="s">
        <v>173</v>
      </c>
      <c r="E238" s="165" t="s">
        <v>456</v>
      </c>
      <c r="F238" s="228" t="s">
        <v>457</v>
      </c>
      <c r="G238" s="228"/>
      <c r="H238" s="228"/>
      <c r="I238" s="228"/>
      <c r="J238" s="166" t="s">
        <v>210</v>
      </c>
      <c r="K238" s="167">
        <v>7</v>
      </c>
      <c r="L238" s="229">
        <v>0</v>
      </c>
      <c r="M238" s="229"/>
      <c r="N238" s="230">
        <f t="shared" si="45"/>
        <v>0</v>
      </c>
      <c r="O238" s="219"/>
      <c r="P238" s="219"/>
      <c r="Q238" s="219"/>
      <c r="R238" s="130"/>
      <c r="T238" s="160" t="s">
        <v>5</v>
      </c>
      <c r="U238" s="43" t="s">
        <v>44</v>
      </c>
      <c r="V238" s="35"/>
      <c r="W238" s="161">
        <f t="shared" si="46"/>
        <v>0</v>
      </c>
      <c r="X238" s="161">
        <v>0</v>
      </c>
      <c r="Y238" s="161">
        <f t="shared" si="47"/>
        <v>0</v>
      </c>
      <c r="Z238" s="161">
        <v>0</v>
      </c>
      <c r="AA238" s="162">
        <f t="shared" si="48"/>
        <v>0</v>
      </c>
      <c r="AR238" s="18" t="s">
        <v>214</v>
      </c>
      <c r="AT238" s="18" t="s">
        <v>173</v>
      </c>
      <c r="AU238" s="18" t="s">
        <v>135</v>
      </c>
      <c r="AY238" s="18" t="s">
        <v>156</v>
      </c>
      <c r="BE238" s="101">
        <f t="shared" si="49"/>
        <v>0</v>
      </c>
      <c r="BF238" s="101">
        <f t="shared" si="50"/>
        <v>0</v>
      </c>
      <c r="BG238" s="101">
        <f t="shared" si="51"/>
        <v>0</v>
      </c>
      <c r="BH238" s="101">
        <f t="shared" si="52"/>
        <v>0</v>
      </c>
      <c r="BI238" s="101">
        <f t="shared" si="53"/>
        <v>0</v>
      </c>
      <c r="BJ238" s="18" t="s">
        <v>135</v>
      </c>
      <c r="BK238" s="163">
        <f t="shared" si="54"/>
        <v>0</v>
      </c>
      <c r="BL238" s="18" t="s">
        <v>186</v>
      </c>
      <c r="BM238" s="18" t="s">
        <v>458</v>
      </c>
    </row>
    <row r="239" spans="2:65" s="1" customFormat="1" ht="38.25" customHeight="1">
      <c r="B239" s="127"/>
      <c r="C239" s="164" t="s">
        <v>459</v>
      </c>
      <c r="D239" s="164" t="s">
        <v>173</v>
      </c>
      <c r="E239" s="165" t="s">
        <v>460</v>
      </c>
      <c r="F239" s="228" t="s">
        <v>461</v>
      </c>
      <c r="G239" s="228"/>
      <c r="H239" s="228"/>
      <c r="I239" s="228"/>
      <c r="J239" s="166" t="s">
        <v>210</v>
      </c>
      <c r="K239" s="167">
        <v>2</v>
      </c>
      <c r="L239" s="229">
        <v>0</v>
      </c>
      <c r="M239" s="229"/>
      <c r="N239" s="230">
        <f t="shared" si="45"/>
        <v>0</v>
      </c>
      <c r="O239" s="219"/>
      <c r="P239" s="219"/>
      <c r="Q239" s="219"/>
      <c r="R239" s="130"/>
      <c r="T239" s="160" t="s">
        <v>5</v>
      </c>
      <c r="U239" s="43" t="s">
        <v>44</v>
      </c>
      <c r="V239" s="35"/>
      <c r="W239" s="161">
        <f t="shared" si="46"/>
        <v>0</v>
      </c>
      <c r="X239" s="161">
        <v>0</v>
      </c>
      <c r="Y239" s="161">
        <f t="shared" si="47"/>
        <v>0</v>
      </c>
      <c r="Z239" s="161">
        <v>0</v>
      </c>
      <c r="AA239" s="162">
        <f t="shared" si="48"/>
        <v>0</v>
      </c>
      <c r="AR239" s="18" t="s">
        <v>214</v>
      </c>
      <c r="AT239" s="18" t="s">
        <v>173</v>
      </c>
      <c r="AU239" s="18" t="s">
        <v>135</v>
      </c>
      <c r="AY239" s="18" t="s">
        <v>156</v>
      </c>
      <c r="BE239" s="101">
        <f t="shared" si="49"/>
        <v>0</v>
      </c>
      <c r="BF239" s="101">
        <f t="shared" si="50"/>
        <v>0</v>
      </c>
      <c r="BG239" s="101">
        <f t="shared" si="51"/>
        <v>0</v>
      </c>
      <c r="BH239" s="101">
        <f t="shared" si="52"/>
        <v>0</v>
      </c>
      <c r="BI239" s="101">
        <f t="shared" si="53"/>
        <v>0</v>
      </c>
      <c r="BJ239" s="18" t="s">
        <v>135</v>
      </c>
      <c r="BK239" s="163">
        <f t="shared" si="54"/>
        <v>0</v>
      </c>
      <c r="BL239" s="18" t="s">
        <v>186</v>
      </c>
      <c r="BM239" s="18" t="s">
        <v>462</v>
      </c>
    </row>
    <row r="240" spans="2:65" s="1" customFormat="1" ht="38.25" customHeight="1">
      <c r="B240" s="127"/>
      <c r="C240" s="164" t="s">
        <v>313</v>
      </c>
      <c r="D240" s="164" t="s">
        <v>173</v>
      </c>
      <c r="E240" s="165" t="s">
        <v>463</v>
      </c>
      <c r="F240" s="228" t="s">
        <v>464</v>
      </c>
      <c r="G240" s="228"/>
      <c r="H240" s="228"/>
      <c r="I240" s="228"/>
      <c r="J240" s="166" t="s">
        <v>210</v>
      </c>
      <c r="K240" s="167">
        <v>2</v>
      </c>
      <c r="L240" s="229">
        <v>0</v>
      </c>
      <c r="M240" s="229"/>
      <c r="N240" s="230">
        <f t="shared" si="45"/>
        <v>0</v>
      </c>
      <c r="O240" s="219"/>
      <c r="P240" s="219"/>
      <c r="Q240" s="219"/>
      <c r="R240" s="130"/>
      <c r="T240" s="160" t="s">
        <v>5</v>
      </c>
      <c r="U240" s="43" t="s">
        <v>44</v>
      </c>
      <c r="V240" s="35"/>
      <c r="W240" s="161">
        <f t="shared" si="46"/>
        <v>0</v>
      </c>
      <c r="X240" s="161">
        <v>0</v>
      </c>
      <c r="Y240" s="161">
        <f t="shared" si="47"/>
        <v>0</v>
      </c>
      <c r="Z240" s="161">
        <v>0</v>
      </c>
      <c r="AA240" s="162">
        <f t="shared" si="48"/>
        <v>0</v>
      </c>
      <c r="AR240" s="18" t="s">
        <v>214</v>
      </c>
      <c r="AT240" s="18" t="s">
        <v>173</v>
      </c>
      <c r="AU240" s="18" t="s">
        <v>135</v>
      </c>
      <c r="AY240" s="18" t="s">
        <v>156</v>
      </c>
      <c r="BE240" s="101">
        <f t="shared" si="49"/>
        <v>0</v>
      </c>
      <c r="BF240" s="101">
        <f t="shared" si="50"/>
        <v>0</v>
      </c>
      <c r="BG240" s="101">
        <f t="shared" si="51"/>
        <v>0</v>
      </c>
      <c r="BH240" s="101">
        <f t="shared" si="52"/>
        <v>0</v>
      </c>
      <c r="BI240" s="101">
        <f t="shared" si="53"/>
        <v>0</v>
      </c>
      <c r="BJ240" s="18" t="s">
        <v>135</v>
      </c>
      <c r="BK240" s="163">
        <f t="shared" si="54"/>
        <v>0</v>
      </c>
      <c r="BL240" s="18" t="s">
        <v>186</v>
      </c>
      <c r="BM240" s="18" t="s">
        <v>465</v>
      </c>
    </row>
    <row r="241" spans="2:65" s="1" customFormat="1" ht="25.5" customHeight="1">
      <c r="B241" s="127"/>
      <c r="C241" s="156" t="s">
        <v>466</v>
      </c>
      <c r="D241" s="156" t="s">
        <v>157</v>
      </c>
      <c r="E241" s="157" t="s">
        <v>467</v>
      </c>
      <c r="F241" s="217" t="s">
        <v>468</v>
      </c>
      <c r="G241" s="217"/>
      <c r="H241" s="217"/>
      <c r="I241" s="217"/>
      <c r="J241" s="158" t="s">
        <v>210</v>
      </c>
      <c r="K241" s="159">
        <v>2</v>
      </c>
      <c r="L241" s="218">
        <v>0</v>
      </c>
      <c r="M241" s="218"/>
      <c r="N241" s="219">
        <f t="shared" si="45"/>
        <v>0</v>
      </c>
      <c r="O241" s="219"/>
      <c r="P241" s="219"/>
      <c r="Q241" s="219"/>
      <c r="R241" s="130"/>
      <c r="T241" s="160" t="s">
        <v>5</v>
      </c>
      <c r="U241" s="43" t="s">
        <v>44</v>
      </c>
      <c r="V241" s="35"/>
      <c r="W241" s="161">
        <f t="shared" si="46"/>
        <v>0</v>
      </c>
      <c r="X241" s="161">
        <v>0</v>
      </c>
      <c r="Y241" s="161">
        <f t="shared" si="47"/>
        <v>0</v>
      </c>
      <c r="Z241" s="161">
        <v>0</v>
      </c>
      <c r="AA241" s="162">
        <f t="shared" si="48"/>
        <v>0</v>
      </c>
      <c r="AR241" s="18" t="s">
        <v>186</v>
      </c>
      <c r="AT241" s="18" t="s">
        <v>157</v>
      </c>
      <c r="AU241" s="18" t="s">
        <v>135</v>
      </c>
      <c r="AY241" s="18" t="s">
        <v>156</v>
      </c>
      <c r="BE241" s="101">
        <f t="shared" si="49"/>
        <v>0</v>
      </c>
      <c r="BF241" s="101">
        <f t="shared" si="50"/>
        <v>0</v>
      </c>
      <c r="BG241" s="101">
        <f t="shared" si="51"/>
        <v>0</v>
      </c>
      <c r="BH241" s="101">
        <f t="shared" si="52"/>
        <v>0</v>
      </c>
      <c r="BI241" s="101">
        <f t="shared" si="53"/>
        <v>0</v>
      </c>
      <c r="BJ241" s="18" t="s">
        <v>135</v>
      </c>
      <c r="BK241" s="163">
        <f t="shared" si="54"/>
        <v>0</v>
      </c>
      <c r="BL241" s="18" t="s">
        <v>186</v>
      </c>
      <c r="BM241" s="18" t="s">
        <v>469</v>
      </c>
    </row>
    <row r="242" spans="2:65" s="1" customFormat="1" ht="38.25" customHeight="1">
      <c r="B242" s="127"/>
      <c r="C242" s="164" t="s">
        <v>316</v>
      </c>
      <c r="D242" s="164" t="s">
        <v>173</v>
      </c>
      <c r="E242" s="165" t="s">
        <v>470</v>
      </c>
      <c r="F242" s="228" t="s">
        <v>471</v>
      </c>
      <c r="G242" s="228"/>
      <c r="H242" s="228"/>
      <c r="I242" s="228"/>
      <c r="J242" s="166" t="s">
        <v>210</v>
      </c>
      <c r="K242" s="167">
        <v>2</v>
      </c>
      <c r="L242" s="229">
        <v>0</v>
      </c>
      <c r="M242" s="229"/>
      <c r="N242" s="230">
        <f t="shared" si="45"/>
        <v>0</v>
      </c>
      <c r="O242" s="219"/>
      <c r="P242" s="219"/>
      <c r="Q242" s="219"/>
      <c r="R242" s="130"/>
      <c r="T242" s="160" t="s">
        <v>5</v>
      </c>
      <c r="U242" s="43" t="s">
        <v>44</v>
      </c>
      <c r="V242" s="35"/>
      <c r="W242" s="161">
        <f t="shared" si="46"/>
        <v>0</v>
      </c>
      <c r="X242" s="161">
        <v>0</v>
      </c>
      <c r="Y242" s="161">
        <f t="shared" si="47"/>
        <v>0</v>
      </c>
      <c r="Z242" s="161">
        <v>0</v>
      </c>
      <c r="AA242" s="162">
        <f t="shared" si="48"/>
        <v>0</v>
      </c>
      <c r="AR242" s="18" t="s">
        <v>214</v>
      </c>
      <c r="AT242" s="18" t="s">
        <v>173</v>
      </c>
      <c r="AU242" s="18" t="s">
        <v>135</v>
      </c>
      <c r="AY242" s="18" t="s">
        <v>156</v>
      </c>
      <c r="BE242" s="101">
        <f t="shared" si="49"/>
        <v>0</v>
      </c>
      <c r="BF242" s="101">
        <f t="shared" si="50"/>
        <v>0</v>
      </c>
      <c r="BG242" s="101">
        <f t="shared" si="51"/>
        <v>0</v>
      </c>
      <c r="BH242" s="101">
        <f t="shared" si="52"/>
        <v>0</v>
      </c>
      <c r="BI242" s="101">
        <f t="shared" si="53"/>
        <v>0</v>
      </c>
      <c r="BJ242" s="18" t="s">
        <v>135</v>
      </c>
      <c r="BK242" s="163">
        <f t="shared" si="54"/>
        <v>0</v>
      </c>
      <c r="BL242" s="18" t="s">
        <v>186</v>
      </c>
      <c r="BM242" s="18" t="s">
        <v>472</v>
      </c>
    </row>
    <row r="243" spans="2:65" s="1" customFormat="1" ht="16.5" customHeight="1">
      <c r="B243" s="127"/>
      <c r="C243" s="156" t="s">
        <v>473</v>
      </c>
      <c r="D243" s="156" t="s">
        <v>157</v>
      </c>
      <c r="E243" s="157" t="s">
        <v>474</v>
      </c>
      <c r="F243" s="217" t="s">
        <v>475</v>
      </c>
      <c r="G243" s="217"/>
      <c r="H243" s="217"/>
      <c r="I243" s="217"/>
      <c r="J243" s="158" t="s">
        <v>210</v>
      </c>
      <c r="K243" s="159">
        <v>6</v>
      </c>
      <c r="L243" s="218">
        <v>0</v>
      </c>
      <c r="M243" s="218"/>
      <c r="N243" s="219">
        <f t="shared" si="45"/>
        <v>0</v>
      </c>
      <c r="O243" s="219"/>
      <c r="P243" s="219"/>
      <c r="Q243" s="219"/>
      <c r="R243" s="130"/>
      <c r="T243" s="160" t="s">
        <v>5</v>
      </c>
      <c r="U243" s="43" t="s">
        <v>44</v>
      </c>
      <c r="V243" s="35"/>
      <c r="W243" s="161">
        <f t="shared" si="46"/>
        <v>0</v>
      </c>
      <c r="X243" s="161">
        <v>0</v>
      </c>
      <c r="Y243" s="161">
        <f t="shared" si="47"/>
        <v>0</v>
      </c>
      <c r="Z243" s="161">
        <v>0</v>
      </c>
      <c r="AA243" s="162">
        <f t="shared" si="48"/>
        <v>0</v>
      </c>
      <c r="AR243" s="18" t="s">
        <v>186</v>
      </c>
      <c r="AT243" s="18" t="s">
        <v>157</v>
      </c>
      <c r="AU243" s="18" t="s">
        <v>135</v>
      </c>
      <c r="AY243" s="18" t="s">
        <v>156</v>
      </c>
      <c r="BE243" s="101">
        <f t="shared" si="49"/>
        <v>0</v>
      </c>
      <c r="BF243" s="101">
        <f t="shared" si="50"/>
        <v>0</v>
      </c>
      <c r="BG243" s="101">
        <f t="shared" si="51"/>
        <v>0</v>
      </c>
      <c r="BH243" s="101">
        <f t="shared" si="52"/>
        <v>0</v>
      </c>
      <c r="BI243" s="101">
        <f t="shared" si="53"/>
        <v>0</v>
      </c>
      <c r="BJ243" s="18" t="s">
        <v>135</v>
      </c>
      <c r="BK243" s="163">
        <f t="shared" si="54"/>
        <v>0</v>
      </c>
      <c r="BL243" s="18" t="s">
        <v>186</v>
      </c>
      <c r="BM243" s="18" t="s">
        <v>476</v>
      </c>
    </row>
    <row r="244" spans="2:65" s="1" customFormat="1" ht="25.5" customHeight="1">
      <c r="B244" s="127"/>
      <c r="C244" s="164" t="s">
        <v>320</v>
      </c>
      <c r="D244" s="164" t="s">
        <v>173</v>
      </c>
      <c r="E244" s="165" t="s">
        <v>477</v>
      </c>
      <c r="F244" s="228" t="s">
        <v>478</v>
      </c>
      <c r="G244" s="228"/>
      <c r="H244" s="228"/>
      <c r="I244" s="228"/>
      <c r="J244" s="166" t="s">
        <v>210</v>
      </c>
      <c r="K244" s="167">
        <v>2</v>
      </c>
      <c r="L244" s="229">
        <v>0</v>
      </c>
      <c r="M244" s="229"/>
      <c r="N244" s="230">
        <f t="shared" si="45"/>
        <v>0</v>
      </c>
      <c r="O244" s="219"/>
      <c r="P244" s="219"/>
      <c r="Q244" s="219"/>
      <c r="R244" s="130"/>
      <c r="T244" s="160" t="s">
        <v>5</v>
      </c>
      <c r="U244" s="43" t="s">
        <v>44</v>
      </c>
      <c r="V244" s="35"/>
      <c r="W244" s="161">
        <f t="shared" si="46"/>
        <v>0</v>
      </c>
      <c r="X244" s="161">
        <v>0</v>
      </c>
      <c r="Y244" s="161">
        <f t="shared" si="47"/>
        <v>0</v>
      </c>
      <c r="Z244" s="161">
        <v>0</v>
      </c>
      <c r="AA244" s="162">
        <f t="shared" si="48"/>
        <v>0</v>
      </c>
      <c r="AR244" s="18" t="s">
        <v>214</v>
      </c>
      <c r="AT244" s="18" t="s">
        <v>173</v>
      </c>
      <c r="AU244" s="18" t="s">
        <v>135</v>
      </c>
      <c r="AY244" s="18" t="s">
        <v>156</v>
      </c>
      <c r="BE244" s="101">
        <f t="shared" si="49"/>
        <v>0</v>
      </c>
      <c r="BF244" s="101">
        <f t="shared" si="50"/>
        <v>0</v>
      </c>
      <c r="BG244" s="101">
        <f t="shared" si="51"/>
        <v>0</v>
      </c>
      <c r="BH244" s="101">
        <f t="shared" si="52"/>
        <v>0</v>
      </c>
      <c r="BI244" s="101">
        <f t="shared" si="53"/>
        <v>0</v>
      </c>
      <c r="BJ244" s="18" t="s">
        <v>135</v>
      </c>
      <c r="BK244" s="163">
        <f t="shared" si="54"/>
        <v>0</v>
      </c>
      <c r="BL244" s="18" t="s">
        <v>186</v>
      </c>
      <c r="BM244" s="18" t="s">
        <v>479</v>
      </c>
    </row>
    <row r="245" spans="2:65" s="1" customFormat="1" ht="51" customHeight="1">
      <c r="B245" s="127"/>
      <c r="C245" s="164" t="s">
        <v>480</v>
      </c>
      <c r="D245" s="164" t="s">
        <v>173</v>
      </c>
      <c r="E245" s="165" t="s">
        <v>481</v>
      </c>
      <c r="F245" s="228" t="s">
        <v>482</v>
      </c>
      <c r="G245" s="228"/>
      <c r="H245" s="228"/>
      <c r="I245" s="228"/>
      <c r="J245" s="166" t="s">
        <v>210</v>
      </c>
      <c r="K245" s="167">
        <v>1</v>
      </c>
      <c r="L245" s="229">
        <v>0</v>
      </c>
      <c r="M245" s="229"/>
      <c r="N245" s="230">
        <f t="shared" si="45"/>
        <v>0</v>
      </c>
      <c r="O245" s="219"/>
      <c r="P245" s="219"/>
      <c r="Q245" s="219"/>
      <c r="R245" s="130"/>
      <c r="T245" s="160" t="s">
        <v>5</v>
      </c>
      <c r="U245" s="43" t="s">
        <v>44</v>
      </c>
      <c r="V245" s="35"/>
      <c r="W245" s="161">
        <f t="shared" si="46"/>
        <v>0</v>
      </c>
      <c r="X245" s="161">
        <v>0</v>
      </c>
      <c r="Y245" s="161">
        <f t="shared" si="47"/>
        <v>0</v>
      </c>
      <c r="Z245" s="161">
        <v>0</v>
      </c>
      <c r="AA245" s="162">
        <f t="shared" si="48"/>
        <v>0</v>
      </c>
      <c r="AR245" s="18" t="s">
        <v>214</v>
      </c>
      <c r="AT245" s="18" t="s">
        <v>173</v>
      </c>
      <c r="AU245" s="18" t="s">
        <v>135</v>
      </c>
      <c r="AY245" s="18" t="s">
        <v>156</v>
      </c>
      <c r="BE245" s="101">
        <f t="shared" si="49"/>
        <v>0</v>
      </c>
      <c r="BF245" s="101">
        <f t="shared" si="50"/>
        <v>0</v>
      </c>
      <c r="BG245" s="101">
        <f t="shared" si="51"/>
        <v>0</v>
      </c>
      <c r="BH245" s="101">
        <f t="shared" si="52"/>
        <v>0</v>
      </c>
      <c r="BI245" s="101">
        <f t="shared" si="53"/>
        <v>0</v>
      </c>
      <c r="BJ245" s="18" t="s">
        <v>135</v>
      </c>
      <c r="BK245" s="163">
        <f t="shared" si="54"/>
        <v>0</v>
      </c>
      <c r="BL245" s="18" t="s">
        <v>186</v>
      </c>
      <c r="BM245" s="18" t="s">
        <v>483</v>
      </c>
    </row>
    <row r="246" spans="2:65" s="1" customFormat="1" ht="25.5" customHeight="1">
      <c r="B246" s="127"/>
      <c r="C246" s="164" t="s">
        <v>323</v>
      </c>
      <c r="D246" s="164" t="s">
        <v>173</v>
      </c>
      <c r="E246" s="165" t="s">
        <v>484</v>
      </c>
      <c r="F246" s="228" t="s">
        <v>485</v>
      </c>
      <c r="G246" s="228"/>
      <c r="H246" s="228"/>
      <c r="I246" s="228"/>
      <c r="J246" s="166" t="s">
        <v>210</v>
      </c>
      <c r="K246" s="167">
        <v>1</v>
      </c>
      <c r="L246" s="229">
        <v>0</v>
      </c>
      <c r="M246" s="229"/>
      <c r="N246" s="230">
        <f t="shared" si="45"/>
        <v>0</v>
      </c>
      <c r="O246" s="219"/>
      <c r="P246" s="219"/>
      <c r="Q246" s="219"/>
      <c r="R246" s="130"/>
      <c r="T246" s="160" t="s">
        <v>5</v>
      </c>
      <c r="U246" s="43" t="s">
        <v>44</v>
      </c>
      <c r="V246" s="35"/>
      <c r="W246" s="161">
        <f t="shared" si="46"/>
        <v>0</v>
      </c>
      <c r="X246" s="161">
        <v>0</v>
      </c>
      <c r="Y246" s="161">
        <f t="shared" si="47"/>
        <v>0</v>
      </c>
      <c r="Z246" s="161">
        <v>0</v>
      </c>
      <c r="AA246" s="162">
        <f t="shared" si="48"/>
        <v>0</v>
      </c>
      <c r="AR246" s="18" t="s">
        <v>214</v>
      </c>
      <c r="AT246" s="18" t="s">
        <v>173</v>
      </c>
      <c r="AU246" s="18" t="s">
        <v>135</v>
      </c>
      <c r="AY246" s="18" t="s">
        <v>156</v>
      </c>
      <c r="BE246" s="101">
        <f t="shared" si="49"/>
        <v>0</v>
      </c>
      <c r="BF246" s="101">
        <f t="shared" si="50"/>
        <v>0</v>
      </c>
      <c r="BG246" s="101">
        <f t="shared" si="51"/>
        <v>0</v>
      </c>
      <c r="BH246" s="101">
        <f t="shared" si="52"/>
        <v>0</v>
      </c>
      <c r="BI246" s="101">
        <f t="shared" si="53"/>
        <v>0</v>
      </c>
      <c r="BJ246" s="18" t="s">
        <v>135</v>
      </c>
      <c r="BK246" s="163">
        <f t="shared" si="54"/>
        <v>0</v>
      </c>
      <c r="BL246" s="18" t="s">
        <v>186</v>
      </c>
      <c r="BM246" s="18" t="s">
        <v>486</v>
      </c>
    </row>
    <row r="247" spans="2:65" s="1" customFormat="1" ht="25.5" customHeight="1">
      <c r="B247" s="127"/>
      <c r="C247" s="164" t="s">
        <v>487</v>
      </c>
      <c r="D247" s="164" t="s">
        <v>173</v>
      </c>
      <c r="E247" s="165" t="s">
        <v>488</v>
      </c>
      <c r="F247" s="228" t="s">
        <v>489</v>
      </c>
      <c r="G247" s="228"/>
      <c r="H247" s="228"/>
      <c r="I247" s="228"/>
      <c r="J247" s="166" t="s">
        <v>210</v>
      </c>
      <c r="K247" s="167">
        <v>1</v>
      </c>
      <c r="L247" s="229">
        <v>0</v>
      </c>
      <c r="M247" s="229"/>
      <c r="N247" s="230">
        <f t="shared" si="45"/>
        <v>0</v>
      </c>
      <c r="O247" s="219"/>
      <c r="P247" s="219"/>
      <c r="Q247" s="219"/>
      <c r="R247" s="130"/>
      <c r="T247" s="160" t="s">
        <v>5</v>
      </c>
      <c r="U247" s="43" t="s">
        <v>44</v>
      </c>
      <c r="V247" s="35"/>
      <c r="W247" s="161">
        <f t="shared" si="46"/>
        <v>0</v>
      </c>
      <c r="X247" s="161">
        <v>0</v>
      </c>
      <c r="Y247" s="161">
        <f t="shared" si="47"/>
        <v>0</v>
      </c>
      <c r="Z247" s="161">
        <v>0</v>
      </c>
      <c r="AA247" s="162">
        <f t="shared" si="48"/>
        <v>0</v>
      </c>
      <c r="AR247" s="18" t="s">
        <v>214</v>
      </c>
      <c r="AT247" s="18" t="s">
        <v>173</v>
      </c>
      <c r="AU247" s="18" t="s">
        <v>135</v>
      </c>
      <c r="AY247" s="18" t="s">
        <v>156</v>
      </c>
      <c r="BE247" s="101">
        <f t="shared" si="49"/>
        <v>0</v>
      </c>
      <c r="BF247" s="101">
        <f t="shared" si="50"/>
        <v>0</v>
      </c>
      <c r="BG247" s="101">
        <f t="shared" si="51"/>
        <v>0</v>
      </c>
      <c r="BH247" s="101">
        <f t="shared" si="52"/>
        <v>0</v>
      </c>
      <c r="BI247" s="101">
        <f t="shared" si="53"/>
        <v>0</v>
      </c>
      <c r="BJ247" s="18" t="s">
        <v>135</v>
      </c>
      <c r="BK247" s="163">
        <f t="shared" si="54"/>
        <v>0</v>
      </c>
      <c r="BL247" s="18" t="s">
        <v>186</v>
      </c>
      <c r="BM247" s="18" t="s">
        <v>490</v>
      </c>
    </row>
    <row r="248" spans="2:65" s="1" customFormat="1" ht="63.75" customHeight="1">
      <c r="B248" s="127"/>
      <c r="C248" s="164" t="s">
        <v>327</v>
      </c>
      <c r="D248" s="164" t="s">
        <v>173</v>
      </c>
      <c r="E248" s="165" t="s">
        <v>491</v>
      </c>
      <c r="F248" s="228" t="s">
        <v>492</v>
      </c>
      <c r="G248" s="228"/>
      <c r="H248" s="228"/>
      <c r="I248" s="228"/>
      <c r="J248" s="166" t="s">
        <v>210</v>
      </c>
      <c r="K248" s="167">
        <v>1</v>
      </c>
      <c r="L248" s="229">
        <v>0</v>
      </c>
      <c r="M248" s="229"/>
      <c r="N248" s="230">
        <f t="shared" si="45"/>
        <v>0</v>
      </c>
      <c r="O248" s="219"/>
      <c r="P248" s="219"/>
      <c r="Q248" s="219"/>
      <c r="R248" s="130"/>
      <c r="T248" s="160" t="s">
        <v>5</v>
      </c>
      <c r="U248" s="43" t="s">
        <v>44</v>
      </c>
      <c r="V248" s="35"/>
      <c r="W248" s="161">
        <f t="shared" si="46"/>
        <v>0</v>
      </c>
      <c r="X248" s="161">
        <v>0</v>
      </c>
      <c r="Y248" s="161">
        <f t="shared" si="47"/>
        <v>0</v>
      </c>
      <c r="Z248" s="161">
        <v>0</v>
      </c>
      <c r="AA248" s="162">
        <f t="shared" si="48"/>
        <v>0</v>
      </c>
      <c r="AR248" s="18" t="s">
        <v>214</v>
      </c>
      <c r="AT248" s="18" t="s">
        <v>173</v>
      </c>
      <c r="AU248" s="18" t="s">
        <v>135</v>
      </c>
      <c r="AY248" s="18" t="s">
        <v>156</v>
      </c>
      <c r="BE248" s="101">
        <f t="shared" si="49"/>
        <v>0</v>
      </c>
      <c r="BF248" s="101">
        <f t="shared" si="50"/>
        <v>0</v>
      </c>
      <c r="BG248" s="101">
        <f t="shared" si="51"/>
        <v>0</v>
      </c>
      <c r="BH248" s="101">
        <f t="shared" si="52"/>
        <v>0</v>
      </c>
      <c r="BI248" s="101">
        <f t="shared" si="53"/>
        <v>0</v>
      </c>
      <c r="BJ248" s="18" t="s">
        <v>135</v>
      </c>
      <c r="BK248" s="163">
        <f t="shared" si="54"/>
        <v>0</v>
      </c>
      <c r="BL248" s="18" t="s">
        <v>186</v>
      </c>
      <c r="BM248" s="18" t="s">
        <v>493</v>
      </c>
    </row>
    <row r="249" spans="2:65" s="1" customFormat="1" ht="38.25" customHeight="1">
      <c r="B249" s="127"/>
      <c r="C249" s="156" t="s">
        <v>494</v>
      </c>
      <c r="D249" s="156" t="s">
        <v>157</v>
      </c>
      <c r="E249" s="157" t="s">
        <v>495</v>
      </c>
      <c r="F249" s="217" t="s">
        <v>496</v>
      </c>
      <c r="G249" s="217"/>
      <c r="H249" s="217"/>
      <c r="I249" s="217"/>
      <c r="J249" s="158" t="s">
        <v>229</v>
      </c>
      <c r="K249" s="159">
        <v>1.661</v>
      </c>
      <c r="L249" s="218">
        <v>0</v>
      </c>
      <c r="M249" s="218"/>
      <c r="N249" s="219">
        <f t="shared" si="45"/>
        <v>0</v>
      </c>
      <c r="O249" s="219"/>
      <c r="P249" s="219"/>
      <c r="Q249" s="219"/>
      <c r="R249" s="130"/>
      <c r="T249" s="160" t="s">
        <v>5</v>
      </c>
      <c r="U249" s="43" t="s">
        <v>44</v>
      </c>
      <c r="V249" s="35"/>
      <c r="W249" s="161">
        <f t="shared" si="46"/>
        <v>0</v>
      </c>
      <c r="X249" s="161">
        <v>0</v>
      </c>
      <c r="Y249" s="161">
        <f t="shared" si="47"/>
        <v>0</v>
      </c>
      <c r="Z249" s="161">
        <v>0</v>
      </c>
      <c r="AA249" s="162">
        <f t="shared" si="48"/>
        <v>0</v>
      </c>
      <c r="AR249" s="18" t="s">
        <v>186</v>
      </c>
      <c r="AT249" s="18" t="s">
        <v>157</v>
      </c>
      <c r="AU249" s="18" t="s">
        <v>135</v>
      </c>
      <c r="AY249" s="18" t="s">
        <v>156</v>
      </c>
      <c r="BE249" s="101">
        <f t="shared" si="49"/>
        <v>0</v>
      </c>
      <c r="BF249" s="101">
        <f t="shared" si="50"/>
        <v>0</v>
      </c>
      <c r="BG249" s="101">
        <f t="shared" si="51"/>
        <v>0</v>
      </c>
      <c r="BH249" s="101">
        <f t="shared" si="52"/>
        <v>0</v>
      </c>
      <c r="BI249" s="101">
        <f t="shared" si="53"/>
        <v>0</v>
      </c>
      <c r="BJ249" s="18" t="s">
        <v>135</v>
      </c>
      <c r="BK249" s="163">
        <f t="shared" si="54"/>
        <v>0</v>
      </c>
      <c r="BL249" s="18" t="s">
        <v>186</v>
      </c>
      <c r="BM249" s="18" t="s">
        <v>497</v>
      </c>
    </row>
    <row r="250" spans="2:65" s="9" customFormat="1" ht="29.85" customHeight="1">
      <c r="B250" s="145"/>
      <c r="C250" s="146"/>
      <c r="D250" s="155" t="s">
        <v>129</v>
      </c>
      <c r="E250" s="155"/>
      <c r="F250" s="155"/>
      <c r="G250" s="155"/>
      <c r="H250" s="155"/>
      <c r="I250" s="155"/>
      <c r="J250" s="155"/>
      <c r="K250" s="155"/>
      <c r="L250" s="155"/>
      <c r="M250" s="155"/>
      <c r="N250" s="226">
        <f>BK250</f>
        <v>0</v>
      </c>
      <c r="O250" s="227"/>
      <c r="P250" s="227"/>
      <c r="Q250" s="227"/>
      <c r="R250" s="148"/>
      <c r="T250" s="149"/>
      <c r="U250" s="146"/>
      <c r="V250" s="146"/>
      <c r="W250" s="150">
        <f>SUM(W251:W253)</f>
        <v>0</v>
      </c>
      <c r="X250" s="146"/>
      <c r="Y250" s="150">
        <f>SUM(Y251:Y253)</f>
        <v>0</v>
      </c>
      <c r="Z250" s="146"/>
      <c r="AA250" s="151">
        <f>SUM(AA251:AA253)</f>
        <v>0</v>
      </c>
      <c r="AR250" s="152" t="s">
        <v>135</v>
      </c>
      <c r="AT250" s="153" t="s">
        <v>76</v>
      </c>
      <c r="AU250" s="153" t="s">
        <v>85</v>
      </c>
      <c r="AY250" s="152" t="s">
        <v>156</v>
      </c>
      <c r="BK250" s="154">
        <f>SUM(BK251:BK253)</f>
        <v>0</v>
      </c>
    </row>
    <row r="251" spans="2:65" s="1" customFormat="1" ht="38.25" customHeight="1">
      <c r="B251" s="127"/>
      <c r="C251" s="156" t="s">
        <v>330</v>
      </c>
      <c r="D251" s="156" t="s">
        <v>157</v>
      </c>
      <c r="E251" s="157" t="s">
        <v>498</v>
      </c>
      <c r="F251" s="217" t="s">
        <v>499</v>
      </c>
      <c r="G251" s="217"/>
      <c r="H251" s="217"/>
      <c r="I251" s="217"/>
      <c r="J251" s="158" t="s">
        <v>218</v>
      </c>
      <c r="K251" s="159">
        <v>13.9</v>
      </c>
      <c r="L251" s="218">
        <v>0</v>
      </c>
      <c r="M251" s="218"/>
      <c r="N251" s="219">
        <f>ROUND(L251*K251,3)</f>
        <v>0</v>
      </c>
      <c r="O251" s="219"/>
      <c r="P251" s="219"/>
      <c r="Q251" s="219"/>
      <c r="R251" s="130"/>
      <c r="T251" s="160" t="s">
        <v>5</v>
      </c>
      <c r="U251" s="43" t="s">
        <v>44</v>
      </c>
      <c r="V251" s="35"/>
      <c r="W251" s="161">
        <f>V251*K251</f>
        <v>0</v>
      </c>
      <c r="X251" s="161">
        <v>0</v>
      </c>
      <c r="Y251" s="161">
        <f>X251*K251</f>
        <v>0</v>
      </c>
      <c r="Z251" s="161">
        <v>0</v>
      </c>
      <c r="AA251" s="162">
        <f>Z251*K251</f>
        <v>0</v>
      </c>
      <c r="AR251" s="18" t="s">
        <v>186</v>
      </c>
      <c r="AT251" s="18" t="s">
        <v>157</v>
      </c>
      <c r="AU251" s="18" t="s">
        <v>135</v>
      </c>
      <c r="AY251" s="18" t="s">
        <v>156</v>
      </c>
      <c r="BE251" s="101">
        <f>IF(U251="základná",N251,0)</f>
        <v>0</v>
      </c>
      <c r="BF251" s="101">
        <f>IF(U251="znížená",N251,0)</f>
        <v>0</v>
      </c>
      <c r="BG251" s="101">
        <f>IF(U251="zákl. prenesená",N251,0)</f>
        <v>0</v>
      </c>
      <c r="BH251" s="101">
        <f>IF(U251="zníž. prenesená",N251,0)</f>
        <v>0</v>
      </c>
      <c r="BI251" s="101">
        <f>IF(U251="nulová",N251,0)</f>
        <v>0</v>
      </c>
      <c r="BJ251" s="18" t="s">
        <v>135</v>
      </c>
      <c r="BK251" s="163">
        <f>ROUND(L251*K251,3)</f>
        <v>0</v>
      </c>
      <c r="BL251" s="18" t="s">
        <v>186</v>
      </c>
      <c r="BM251" s="18" t="s">
        <v>500</v>
      </c>
    </row>
    <row r="252" spans="2:65" s="1" customFormat="1" ht="25.5" customHeight="1">
      <c r="B252" s="127"/>
      <c r="C252" s="164" t="s">
        <v>501</v>
      </c>
      <c r="D252" s="164" t="s">
        <v>173</v>
      </c>
      <c r="E252" s="165" t="s">
        <v>502</v>
      </c>
      <c r="F252" s="228" t="s">
        <v>503</v>
      </c>
      <c r="G252" s="228"/>
      <c r="H252" s="228"/>
      <c r="I252" s="228"/>
      <c r="J252" s="166" t="s">
        <v>164</v>
      </c>
      <c r="K252" s="167">
        <v>10.945</v>
      </c>
      <c r="L252" s="229">
        <v>0</v>
      </c>
      <c r="M252" s="229"/>
      <c r="N252" s="230">
        <f>ROUND(L252*K252,3)</f>
        <v>0</v>
      </c>
      <c r="O252" s="219"/>
      <c r="P252" s="219"/>
      <c r="Q252" s="219"/>
      <c r="R252" s="130"/>
      <c r="T252" s="160" t="s">
        <v>5</v>
      </c>
      <c r="U252" s="43" t="s">
        <v>44</v>
      </c>
      <c r="V252" s="35"/>
      <c r="W252" s="161">
        <f>V252*K252</f>
        <v>0</v>
      </c>
      <c r="X252" s="161">
        <v>0</v>
      </c>
      <c r="Y252" s="161">
        <f>X252*K252</f>
        <v>0</v>
      </c>
      <c r="Z252" s="161">
        <v>0</v>
      </c>
      <c r="AA252" s="162">
        <f>Z252*K252</f>
        <v>0</v>
      </c>
      <c r="AR252" s="18" t="s">
        <v>214</v>
      </c>
      <c r="AT252" s="18" t="s">
        <v>173</v>
      </c>
      <c r="AU252" s="18" t="s">
        <v>135</v>
      </c>
      <c r="AY252" s="18" t="s">
        <v>156</v>
      </c>
      <c r="BE252" s="101">
        <f>IF(U252="základná",N252,0)</f>
        <v>0</v>
      </c>
      <c r="BF252" s="101">
        <f>IF(U252="znížená",N252,0)</f>
        <v>0</v>
      </c>
      <c r="BG252" s="101">
        <f>IF(U252="zákl. prenesená",N252,0)</f>
        <v>0</v>
      </c>
      <c r="BH252" s="101">
        <f>IF(U252="zníž. prenesená",N252,0)</f>
        <v>0</v>
      </c>
      <c r="BI252" s="101">
        <f>IF(U252="nulová",N252,0)</f>
        <v>0</v>
      </c>
      <c r="BJ252" s="18" t="s">
        <v>135</v>
      </c>
      <c r="BK252" s="163">
        <f>ROUND(L252*K252,3)</f>
        <v>0</v>
      </c>
      <c r="BL252" s="18" t="s">
        <v>186</v>
      </c>
      <c r="BM252" s="18" t="s">
        <v>504</v>
      </c>
    </row>
    <row r="253" spans="2:65" s="1" customFormat="1" ht="25.5" customHeight="1">
      <c r="B253" s="127"/>
      <c r="C253" s="156" t="s">
        <v>334</v>
      </c>
      <c r="D253" s="156" t="s">
        <v>157</v>
      </c>
      <c r="E253" s="157" t="s">
        <v>505</v>
      </c>
      <c r="F253" s="217" t="s">
        <v>506</v>
      </c>
      <c r="G253" s="217"/>
      <c r="H253" s="217"/>
      <c r="I253" s="217"/>
      <c r="J253" s="158" t="s">
        <v>229</v>
      </c>
      <c r="K253" s="159">
        <v>0.20499999999999999</v>
      </c>
      <c r="L253" s="218">
        <v>0</v>
      </c>
      <c r="M253" s="218"/>
      <c r="N253" s="219">
        <f>ROUND(L253*K253,3)</f>
        <v>0</v>
      </c>
      <c r="O253" s="219"/>
      <c r="P253" s="219"/>
      <c r="Q253" s="219"/>
      <c r="R253" s="130"/>
      <c r="T253" s="160" t="s">
        <v>5</v>
      </c>
      <c r="U253" s="43" t="s">
        <v>44</v>
      </c>
      <c r="V253" s="35"/>
      <c r="W253" s="161">
        <f>V253*K253</f>
        <v>0</v>
      </c>
      <c r="X253" s="161">
        <v>0</v>
      </c>
      <c r="Y253" s="161">
        <f>X253*K253</f>
        <v>0</v>
      </c>
      <c r="Z253" s="161">
        <v>0</v>
      </c>
      <c r="AA253" s="162">
        <f>Z253*K253</f>
        <v>0</v>
      </c>
      <c r="AR253" s="18" t="s">
        <v>186</v>
      </c>
      <c r="AT253" s="18" t="s">
        <v>157</v>
      </c>
      <c r="AU253" s="18" t="s">
        <v>135</v>
      </c>
      <c r="AY253" s="18" t="s">
        <v>156</v>
      </c>
      <c r="BE253" s="101">
        <f>IF(U253="základná",N253,0)</f>
        <v>0</v>
      </c>
      <c r="BF253" s="101">
        <f>IF(U253="znížená",N253,0)</f>
        <v>0</v>
      </c>
      <c r="BG253" s="101">
        <f>IF(U253="zákl. prenesená",N253,0)</f>
        <v>0</v>
      </c>
      <c r="BH253" s="101">
        <f>IF(U253="zníž. prenesená",N253,0)</f>
        <v>0</v>
      </c>
      <c r="BI253" s="101">
        <f>IF(U253="nulová",N253,0)</f>
        <v>0</v>
      </c>
      <c r="BJ253" s="18" t="s">
        <v>135</v>
      </c>
      <c r="BK253" s="163">
        <f>ROUND(L253*K253,3)</f>
        <v>0</v>
      </c>
      <c r="BL253" s="18" t="s">
        <v>186</v>
      </c>
      <c r="BM253" s="18" t="s">
        <v>507</v>
      </c>
    </row>
    <row r="254" spans="2:65" s="9" customFormat="1" ht="29.85" customHeight="1">
      <c r="B254" s="145"/>
      <c r="C254" s="146"/>
      <c r="D254" s="155" t="s">
        <v>130</v>
      </c>
      <c r="E254" s="155"/>
      <c r="F254" s="155"/>
      <c r="G254" s="155"/>
      <c r="H254" s="155"/>
      <c r="I254" s="155"/>
      <c r="J254" s="155"/>
      <c r="K254" s="155"/>
      <c r="L254" s="155"/>
      <c r="M254" s="155"/>
      <c r="N254" s="226">
        <f>BK254</f>
        <v>0</v>
      </c>
      <c r="O254" s="227"/>
      <c r="P254" s="227"/>
      <c r="Q254" s="227"/>
      <c r="R254" s="148"/>
      <c r="T254" s="149"/>
      <c r="U254" s="146"/>
      <c r="V254" s="146"/>
      <c r="W254" s="150">
        <f>SUM(W255:W257)</f>
        <v>0</v>
      </c>
      <c r="X254" s="146"/>
      <c r="Y254" s="150">
        <f>SUM(Y255:Y257)</f>
        <v>0</v>
      </c>
      <c r="Z254" s="146"/>
      <c r="AA254" s="151">
        <f>SUM(AA255:AA257)</f>
        <v>0</v>
      </c>
      <c r="AR254" s="152" t="s">
        <v>135</v>
      </c>
      <c r="AT254" s="153" t="s">
        <v>76</v>
      </c>
      <c r="AU254" s="153" t="s">
        <v>85</v>
      </c>
      <c r="AY254" s="152" t="s">
        <v>156</v>
      </c>
      <c r="BK254" s="154">
        <f>SUM(BK255:BK257)</f>
        <v>0</v>
      </c>
    </row>
    <row r="255" spans="2:65" s="1" customFormat="1" ht="38.25" customHeight="1">
      <c r="B255" s="127"/>
      <c r="C255" s="156" t="s">
        <v>508</v>
      </c>
      <c r="D255" s="156" t="s">
        <v>157</v>
      </c>
      <c r="E255" s="157" t="s">
        <v>509</v>
      </c>
      <c r="F255" s="217" t="s">
        <v>510</v>
      </c>
      <c r="G255" s="217"/>
      <c r="H255" s="217"/>
      <c r="I255" s="217"/>
      <c r="J255" s="158" t="s">
        <v>164</v>
      </c>
      <c r="K255" s="159">
        <v>19.3</v>
      </c>
      <c r="L255" s="218">
        <v>0</v>
      </c>
      <c r="M255" s="218"/>
      <c r="N255" s="219">
        <f>ROUND(L255*K255,3)</f>
        <v>0</v>
      </c>
      <c r="O255" s="219"/>
      <c r="P255" s="219"/>
      <c r="Q255" s="219"/>
      <c r="R255" s="130"/>
      <c r="T255" s="160" t="s">
        <v>5</v>
      </c>
      <c r="U255" s="43" t="s">
        <v>44</v>
      </c>
      <c r="V255" s="35"/>
      <c r="W255" s="161">
        <f>V255*K255</f>
        <v>0</v>
      </c>
      <c r="X255" s="161">
        <v>0</v>
      </c>
      <c r="Y255" s="161">
        <f>X255*K255</f>
        <v>0</v>
      </c>
      <c r="Z255" s="161">
        <v>0</v>
      </c>
      <c r="AA255" s="162">
        <f>Z255*K255</f>
        <v>0</v>
      </c>
      <c r="AR255" s="18" t="s">
        <v>186</v>
      </c>
      <c r="AT255" s="18" t="s">
        <v>157</v>
      </c>
      <c r="AU255" s="18" t="s">
        <v>135</v>
      </c>
      <c r="AY255" s="18" t="s">
        <v>156</v>
      </c>
      <c r="BE255" s="101">
        <f>IF(U255="základná",N255,0)</f>
        <v>0</v>
      </c>
      <c r="BF255" s="101">
        <f>IF(U255="znížená",N255,0)</f>
        <v>0</v>
      </c>
      <c r="BG255" s="101">
        <f>IF(U255="zákl. prenesená",N255,0)</f>
        <v>0</v>
      </c>
      <c r="BH255" s="101">
        <f>IF(U255="zníž. prenesená",N255,0)</f>
        <v>0</v>
      </c>
      <c r="BI255" s="101">
        <f>IF(U255="nulová",N255,0)</f>
        <v>0</v>
      </c>
      <c r="BJ255" s="18" t="s">
        <v>135</v>
      </c>
      <c r="BK255" s="163">
        <f>ROUND(L255*K255,3)</f>
        <v>0</v>
      </c>
      <c r="BL255" s="18" t="s">
        <v>186</v>
      </c>
      <c r="BM255" s="18" t="s">
        <v>511</v>
      </c>
    </row>
    <row r="256" spans="2:65" s="1" customFormat="1" ht="16.5" customHeight="1">
      <c r="B256" s="127"/>
      <c r="C256" s="164" t="s">
        <v>337</v>
      </c>
      <c r="D256" s="164" t="s">
        <v>173</v>
      </c>
      <c r="E256" s="165" t="s">
        <v>512</v>
      </c>
      <c r="F256" s="228" t="s">
        <v>513</v>
      </c>
      <c r="G256" s="228"/>
      <c r="H256" s="228"/>
      <c r="I256" s="228"/>
      <c r="J256" s="166" t="s">
        <v>164</v>
      </c>
      <c r="K256" s="167">
        <v>22.195</v>
      </c>
      <c r="L256" s="229">
        <v>0</v>
      </c>
      <c r="M256" s="229"/>
      <c r="N256" s="230">
        <f>ROUND(L256*K256,3)</f>
        <v>0</v>
      </c>
      <c r="O256" s="219"/>
      <c r="P256" s="219"/>
      <c r="Q256" s="219"/>
      <c r="R256" s="130"/>
      <c r="T256" s="160" t="s">
        <v>5</v>
      </c>
      <c r="U256" s="43" t="s">
        <v>44</v>
      </c>
      <c r="V256" s="35"/>
      <c r="W256" s="161">
        <f>V256*K256</f>
        <v>0</v>
      </c>
      <c r="X256" s="161">
        <v>0</v>
      </c>
      <c r="Y256" s="161">
        <f>X256*K256</f>
        <v>0</v>
      </c>
      <c r="Z256" s="161">
        <v>0</v>
      </c>
      <c r="AA256" s="162">
        <f>Z256*K256</f>
        <v>0</v>
      </c>
      <c r="AR256" s="18" t="s">
        <v>214</v>
      </c>
      <c r="AT256" s="18" t="s">
        <v>173</v>
      </c>
      <c r="AU256" s="18" t="s">
        <v>135</v>
      </c>
      <c r="AY256" s="18" t="s">
        <v>156</v>
      </c>
      <c r="BE256" s="101">
        <f>IF(U256="základná",N256,0)</f>
        <v>0</v>
      </c>
      <c r="BF256" s="101">
        <f>IF(U256="znížená",N256,0)</f>
        <v>0</v>
      </c>
      <c r="BG256" s="101">
        <f>IF(U256="zákl. prenesená",N256,0)</f>
        <v>0</v>
      </c>
      <c r="BH256" s="101">
        <f>IF(U256="zníž. prenesená",N256,0)</f>
        <v>0</v>
      </c>
      <c r="BI256" s="101">
        <f>IF(U256="nulová",N256,0)</f>
        <v>0</v>
      </c>
      <c r="BJ256" s="18" t="s">
        <v>135</v>
      </c>
      <c r="BK256" s="163">
        <f>ROUND(L256*K256,3)</f>
        <v>0</v>
      </c>
      <c r="BL256" s="18" t="s">
        <v>186</v>
      </c>
      <c r="BM256" s="18" t="s">
        <v>514</v>
      </c>
    </row>
    <row r="257" spans="2:65" s="1" customFormat="1" ht="38.25" customHeight="1">
      <c r="B257" s="127"/>
      <c r="C257" s="156" t="s">
        <v>515</v>
      </c>
      <c r="D257" s="156" t="s">
        <v>157</v>
      </c>
      <c r="E257" s="157" t="s">
        <v>516</v>
      </c>
      <c r="F257" s="217" t="s">
        <v>517</v>
      </c>
      <c r="G257" s="217"/>
      <c r="H257" s="217"/>
      <c r="I257" s="217"/>
      <c r="J257" s="158" t="s">
        <v>164</v>
      </c>
      <c r="K257" s="159">
        <v>4.3</v>
      </c>
      <c r="L257" s="218">
        <v>0</v>
      </c>
      <c r="M257" s="218"/>
      <c r="N257" s="219">
        <f>ROUND(L257*K257,3)</f>
        <v>0</v>
      </c>
      <c r="O257" s="219"/>
      <c r="P257" s="219"/>
      <c r="Q257" s="219"/>
      <c r="R257" s="130"/>
      <c r="T257" s="160" t="s">
        <v>5</v>
      </c>
      <c r="U257" s="43" t="s">
        <v>44</v>
      </c>
      <c r="V257" s="35"/>
      <c r="W257" s="161">
        <f>V257*K257</f>
        <v>0</v>
      </c>
      <c r="X257" s="161">
        <v>0</v>
      </c>
      <c r="Y257" s="161">
        <f>X257*K257</f>
        <v>0</v>
      </c>
      <c r="Z257" s="161">
        <v>0</v>
      </c>
      <c r="AA257" s="162">
        <f>Z257*K257</f>
        <v>0</v>
      </c>
      <c r="AR257" s="18" t="s">
        <v>186</v>
      </c>
      <c r="AT257" s="18" t="s">
        <v>157</v>
      </c>
      <c r="AU257" s="18" t="s">
        <v>135</v>
      </c>
      <c r="AY257" s="18" t="s">
        <v>156</v>
      </c>
      <c r="BE257" s="101">
        <f>IF(U257="základná",N257,0)</f>
        <v>0</v>
      </c>
      <c r="BF257" s="101">
        <f>IF(U257="znížená",N257,0)</f>
        <v>0</v>
      </c>
      <c r="BG257" s="101">
        <f>IF(U257="zákl. prenesená",N257,0)</f>
        <v>0</v>
      </c>
      <c r="BH257" s="101">
        <f>IF(U257="zníž. prenesená",N257,0)</f>
        <v>0</v>
      </c>
      <c r="BI257" s="101">
        <f>IF(U257="nulová",N257,0)</f>
        <v>0</v>
      </c>
      <c r="BJ257" s="18" t="s">
        <v>135</v>
      </c>
      <c r="BK257" s="163">
        <f>ROUND(L257*K257,3)</f>
        <v>0</v>
      </c>
      <c r="BL257" s="18" t="s">
        <v>186</v>
      </c>
      <c r="BM257" s="18" t="s">
        <v>518</v>
      </c>
    </row>
    <row r="258" spans="2:65" s="9" customFormat="1" ht="29.85" customHeight="1">
      <c r="B258" s="145"/>
      <c r="C258" s="146"/>
      <c r="D258" s="155" t="s">
        <v>131</v>
      </c>
      <c r="E258" s="155"/>
      <c r="F258" s="155"/>
      <c r="G258" s="155"/>
      <c r="H258" s="155"/>
      <c r="I258" s="155"/>
      <c r="J258" s="155"/>
      <c r="K258" s="155"/>
      <c r="L258" s="155"/>
      <c r="M258" s="155"/>
      <c r="N258" s="226">
        <f>BK258</f>
        <v>0</v>
      </c>
      <c r="O258" s="227"/>
      <c r="P258" s="227"/>
      <c r="Q258" s="227"/>
      <c r="R258" s="148"/>
      <c r="T258" s="149"/>
      <c r="U258" s="146"/>
      <c r="V258" s="146"/>
      <c r="W258" s="150">
        <f>SUM(W259:W261)</f>
        <v>0</v>
      </c>
      <c r="X258" s="146"/>
      <c r="Y258" s="150">
        <f>SUM(Y259:Y261)</f>
        <v>0</v>
      </c>
      <c r="Z258" s="146"/>
      <c r="AA258" s="151">
        <f>SUM(AA259:AA261)</f>
        <v>0</v>
      </c>
      <c r="AR258" s="152" t="s">
        <v>135</v>
      </c>
      <c r="AT258" s="153" t="s">
        <v>76</v>
      </c>
      <c r="AU258" s="153" t="s">
        <v>85</v>
      </c>
      <c r="AY258" s="152" t="s">
        <v>156</v>
      </c>
      <c r="BK258" s="154">
        <f>SUM(BK259:BK261)</f>
        <v>0</v>
      </c>
    </row>
    <row r="259" spans="2:65" s="1" customFormat="1" ht="38.25" customHeight="1">
      <c r="B259" s="127"/>
      <c r="C259" s="156" t="s">
        <v>341</v>
      </c>
      <c r="D259" s="156" t="s">
        <v>157</v>
      </c>
      <c r="E259" s="157" t="s">
        <v>519</v>
      </c>
      <c r="F259" s="217" t="s">
        <v>520</v>
      </c>
      <c r="G259" s="217"/>
      <c r="H259" s="217"/>
      <c r="I259" s="217"/>
      <c r="J259" s="158" t="s">
        <v>164</v>
      </c>
      <c r="K259" s="159">
        <v>12.2</v>
      </c>
      <c r="L259" s="218">
        <v>0</v>
      </c>
      <c r="M259" s="218"/>
      <c r="N259" s="219">
        <f>ROUND(L259*K259,3)</f>
        <v>0</v>
      </c>
      <c r="O259" s="219"/>
      <c r="P259" s="219"/>
      <c r="Q259" s="219"/>
      <c r="R259" s="130"/>
      <c r="T259" s="160" t="s">
        <v>5</v>
      </c>
      <c r="U259" s="43" t="s">
        <v>44</v>
      </c>
      <c r="V259" s="35"/>
      <c r="W259" s="161">
        <f>V259*K259</f>
        <v>0</v>
      </c>
      <c r="X259" s="161">
        <v>0</v>
      </c>
      <c r="Y259" s="161">
        <f>X259*K259</f>
        <v>0</v>
      </c>
      <c r="Z259" s="161">
        <v>0</v>
      </c>
      <c r="AA259" s="162">
        <f>Z259*K259</f>
        <v>0</v>
      </c>
      <c r="AR259" s="18" t="s">
        <v>186</v>
      </c>
      <c r="AT259" s="18" t="s">
        <v>157</v>
      </c>
      <c r="AU259" s="18" t="s">
        <v>135</v>
      </c>
      <c r="AY259" s="18" t="s">
        <v>156</v>
      </c>
      <c r="BE259" s="101">
        <f>IF(U259="základná",N259,0)</f>
        <v>0</v>
      </c>
      <c r="BF259" s="101">
        <f>IF(U259="znížená",N259,0)</f>
        <v>0</v>
      </c>
      <c r="BG259" s="101">
        <f>IF(U259="zákl. prenesená",N259,0)</f>
        <v>0</v>
      </c>
      <c r="BH259" s="101">
        <f>IF(U259="zníž. prenesená",N259,0)</f>
        <v>0</v>
      </c>
      <c r="BI259" s="101">
        <f>IF(U259="nulová",N259,0)</f>
        <v>0</v>
      </c>
      <c r="BJ259" s="18" t="s">
        <v>135</v>
      </c>
      <c r="BK259" s="163">
        <f>ROUND(L259*K259,3)</f>
        <v>0</v>
      </c>
      <c r="BL259" s="18" t="s">
        <v>186</v>
      </c>
      <c r="BM259" s="18" t="s">
        <v>521</v>
      </c>
    </row>
    <row r="260" spans="2:65" s="1" customFormat="1" ht="38.25" customHeight="1">
      <c r="B260" s="127"/>
      <c r="C260" s="156" t="s">
        <v>522</v>
      </c>
      <c r="D260" s="156" t="s">
        <v>157</v>
      </c>
      <c r="E260" s="157" t="s">
        <v>523</v>
      </c>
      <c r="F260" s="217" t="s">
        <v>524</v>
      </c>
      <c r="G260" s="217"/>
      <c r="H260" s="217"/>
      <c r="I260" s="217"/>
      <c r="J260" s="158" t="s">
        <v>164</v>
      </c>
      <c r="K260" s="159">
        <v>782.2</v>
      </c>
      <c r="L260" s="218">
        <v>0</v>
      </c>
      <c r="M260" s="218"/>
      <c r="N260" s="219">
        <f>ROUND(L260*K260,3)</f>
        <v>0</v>
      </c>
      <c r="O260" s="219"/>
      <c r="P260" s="219"/>
      <c r="Q260" s="219"/>
      <c r="R260" s="130"/>
      <c r="T260" s="160" t="s">
        <v>5</v>
      </c>
      <c r="U260" s="43" t="s">
        <v>44</v>
      </c>
      <c r="V260" s="35"/>
      <c r="W260" s="161">
        <f>V260*K260</f>
        <v>0</v>
      </c>
      <c r="X260" s="161">
        <v>0</v>
      </c>
      <c r="Y260" s="161">
        <f>X260*K260</f>
        <v>0</v>
      </c>
      <c r="Z260" s="161">
        <v>0</v>
      </c>
      <c r="AA260" s="162">
        <f>Z260*K260</f>
        <v>0</v>
      </c>
      <c r="AR260" s="18" t="s">
        <v>186</v>
      </c>
      <c r="AT260" s="18" t="s">
        <v>157</v>
      </c>
      <c r="AU260" s="18" t="s">
        <v>135</v>
      </c>
      <c r="AY260" s="18" t="s">
        <v>156</v>
      </c>
      <c r="BE260" s="101">
        <f>IF(U260="základná",N260,0)</f>
        <v>0</v>
      </c>
      <c r="BF260" s="101">
        <f>IF(U260="znížená",N260,0)</f>
        <v>0</v>
      </c>
      <c r="BG260" s="101">
        <f>IF(U260="zákl. prenesená",N260,0)</f>
        <v>0</v>
      </c>
      <c r="BH260" s="101">
        <f>IF(U260="zníž. prenesená",N260,0)</f>
        <v>0</v>
      </c>
      <c r="BI260" s="101">
        <f>IF(U260="nulová",N260,0)</f>
        <v>0</v>
      </c>
      <c r="BJ260" s="18" t="s">
        <v>135</v>
      </c>
      <c r="BK260" s="163">
        <f>ROUND(L260*K260,3)</f>
        <v>0</v>
      </c>
      <c r="BL260" s="18" t="s">
        <v>186</v>
      </c>
      <c r="BM260" s="18" t="s">
        <v>525</v>
      </c>
    </row>
    <row r="261" spans="2:65" s="1" customFormat="1" ht="38.25" customHeight="1">
      <c r="B261" s="127"/>
      <c r="C261" s="156" t="s">
        <v>344</v>
      </c>
      <c r="D261" s="156" t="s">
        <v>157</v>
      </c>
      <c r="E261" s="157" t="s">
        <v>526</v>
      </c>
      <c r="F261" s="217" t="s">
        <v>527</v>
      </c>
      <c r="G261" s="217"/>
      <c r="H261" s="217"/>
      <c r="I261" s="217"/>
      <c r="J261" s="158" t="s">
        <v>164</v>
      </c>
      <c r="K261" s="159">
        <v>211.2</v>
      </c>
      <c r="L261" s="218">
        <v>0</v>
      </c>
      <c r="M261" s="218"/>
      <c r="N261" s="219">
        <f>ROUND(L261*K261,3)</f>
        <v>0</v>
      </c>
      <c r="O261" s="219"/>
      <c r="P261" s="219"/>
      <c r="Q261" s="219"/>
      <c r="R261" s="130"/>
      <c r="T261" s="160" t="s">
        <v>5</v>
      </c>
      <c r="U261" s="43" t="s">
        <v>44</v>
      </c>
      <c r="V261" s="35"/>
      <c r="W261" s="161">
        <f>V261*K261</f>
        <v>0</v>
      </c>
      <c r="X261" s="161">
        <v>0</v>
      </c>
      <c r="Y261" s="161">
        <f>X261*K261</f>
        <v>0</v>
      </c>
      <c r="Z261" s="161">
        <v>0</v>
      </c>
      <c r="AA261" s="162">
        <f>Z261*K261</f>
        <v>0</v>
      </c>
      <c r="AR261" s="18" t="s">
        <v>186</v>
      </c>
      <c r="AT261" s="18" t="s">
        <v>157</v>
      </c>
      <c r="AU261" s="18" t="s">
        <v>135</v>
      </c>
      <c r="AY261" s="18" t="s">
        <v>156</v>
      </c>
      <c r="BE261" s="101">
        <f>IF(U261="základná",N261,0)</f>
        <v>0</v>
      </c>
      <c r="BF261" s="101">
        <f>IF(U261="znížená",N261,0)</f>
        <v>0</v>
      </c>
      <c r="BG261" s="101">
        <f>IF(U261="zákl. prenesená",N261,0)</f>
        <v>0</v>
      </c>
      <c r="BH261" s="101">
        <f>IF(U261="zníž. prenesená",N261,0)</f>
        <v>0</v>
      </c>
      <c r="BI261" s="101">
        <f>IF(U261="nulová",N261,0)</f>
        <v>0</v>
      </c>
      <c r="BJ261" s="18" t="s">
        <v>135</v>
      </c>
      <c r="BK261" s="163">
        <f>ROUND(L261*K261,3)</f>
        <v>0</v>
      </c>
      <c r="BL261" s="18" t="s">
        <v>186</v>
      </c>
      <c r="BM261" s="18" t="s">
        <v>528</v>
      </c>
    </row>
    <row r="262" spans="2:65" s="1" customFormat="1" ht="49.9" customHeight="1">
      <c r="B262" s="34"/>
      <c r="C262" s="35"/>
      <c r="D262" s="147" t="s">
        <v>529</v>
      </c>
      <c r="E262" s="35"/>
      <c r="F262" s="35"/>
      <c r="G262" s="35"/>
      <c r="H262" s="35"/>
      <c r="I262" s="35"/>
      <c r="J262" s="35"/>
      <c r="K262" s="35"/>
      <c r="L262" s="35"/>
      <c r="M262" s="35"/>
      <c r="N262" s="214">
        <f>BK262</f>
        <v>0</v>
      </c>
      <c r="O262" s="215"/>
      <c r="P262" s="215"/>
      <c r="Q262" s="215"/>
      <c r="R262" s="36"/>
      <c r="T262" s="168"/>
      <c r="U262" s="55"/>
      <c r="V262" s="55"/>
      <c r="W262" s="55"/>
      <c r="X262" s="55"/>
      <c r="Y262" s="55"/>
      <c r="Z262" s="55"/>
      <c r="AA262" s="57"/>
      <c r="AT262" s="18" t="s">
        <v>76</v>
      </c>
      <c r="AU262" s="18" t="s">
        <v>77</v>
      </c>
      <c r="AY262" s="18" t="s">
        <v>530</v>
      </c>
      <c r="BK262" s="163">
        <v>0</v>
      </c>
    </row>
    <row r="263" spans="2:65" s="1" customFormat="1" ht="6.95" customHeight="1">
      <c r="B263" s="58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60"/>
    </row>
  </sheetData>
  <mergeCells count="418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1:Q111"/>
    <mergeCell ref="D112:H112"/>
    <mergeCell ref="N112:Q112"/>
    <mergeCell ref="D113:H113"/>
    <mergeCell ref="N113:Q113"/>
    <mergeCell ref="D114:H114"/>
    <mergeCell ref="N114:Q114"/>
    <mergeCell ref="D115:H115"/>
    <mergeCell ref="N115:Q115"/>
    <mergeCell ref="D116:H116"/>
    <mergeCell ref="N116:Q116"/>
    <mergeCell ref="N117:Q117"/>
    <mergeCell ref="L119:Q119"/>
    <mergeCell ref="C125:Q125"/>
    <mergeCell ref="F127:P127"/>
    <mergeCell ref="F128:P128"/>
    <mergeCell ref="M130:P130"/>
    <mergeCell ref="M132:Q132"/>
    <mergeCell ref="M133:Q133"/>
    <mergeCell ref="F135:I135"/>
    <mergeCell ref="L135:M135"/>
    <mergeCell ref="N135:Q135"/>
    <mergeCell ref="F139:I139"/>
    <mergeCell ref="L139:M139"/>
    <mergeCell ref="N139:Q139"/>
    <mergeCell ref="F140:I140"/>
    <mergeCell ref="L140:M140"/>
    <mergeCell ref="N140:Q140"/>
    <mergeCell ref="F142:I142"/>
    <mergeCell ref="L142:M142"/>
    <mergeCell ref="N142:Q142"/>
    <mergeCell ref="F144:I144"/>
    <mergeCell ref="L144:M144"/>
    <mergeCell ref="N144:Q144"/>
    <mergeCell ref="F145:I145"/>
    <mergeCell ref="L145:M145"/>
    <mergeCell ref="N145:Q145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9:I179"/>
    <mergeCell ref="L179:M179"/>
    <mergeCell ref="N179:Q179"/>
    <mergeCell ref="F182:I182"/>
    <mergeCell ref="L182:M182"/>
    <mergeCell ref="N182:Q182"/>
    <mergeCell ref="F183:I183"/>
    <mergeCell ref="L183:M183"/>
    <mergeCell ref="N183:Q183"/>
    <mergeCell ref="F185:I185"/>
    <mergeCell ref="L185:M185"/>
    <mergeCell ref="N185:Q185"/>
    <mergeCell ref="F186:I186"/>
    <mergeCell ref="L186:M186"/>
    <mergeCell ref="N186:Q186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F210:I210"/>
    <mergeCell ref="L210:M210"/>
    <mergeCell ref="N210:Q210"/>
    <mergeCell ref="F212:I212"/>
    <mergeCell ref="L212:M212"/>
    <mergeCell ref="N212:Q212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60:I260"/>
    <mergeCell ref="L260:M260"/>
    <mergeCell ref="N260:Q260"/>
    <mergeCell ref="N258:Q258"/>
    <mergeCell ref="F253:I253"/>
    <mergeCell ref="L253:M253"/>
    <mergeCell ref="N253:Q253"/>
    <mergeCell ref="F255:I255"/>
    <mergeCell ref="L255:M255"/>
    <mergeCell ref="N255:Q255"/>
    <mergeCell ref="F256:I256"/>
    <mergeCell ref="L256:M256"/>
    <mergeCell ref="N256:Q256"/>
    <mergeCell ref="N232:Q232"/>
    <mergeCell ref="N250:Q250"/>
    <mergeCell ref="N254:Q254"/>
    <mergeCell ref="F257:I257"/>
    <mergeCell ref="L257:M257"/>
    <mergeCell ref="N257:Q257"/>
    <mergeCell ref="F259:I259"/>
    <mergeCell ref="L259:M259"/>
    <mergeCell ref="N259:Q259"/>
    <mergeCell ref="F249:I249"/>
    <mergeCell ref="L249:M249"/>
    <mergeCell ref="N249:Q249"/>
    <mergeCell ref="F251:I251"/>
    <mergeCell ref="L251:M251"/>
    <mergeCell ref="N251:Q251"/>
    <mergeCell ref="F252:I252"/>
    <mergeCell ref="L252:M252"/>
    <mergeCell ref="N252:Q252"/>
    <mergeCell ref="F246:I246"/>
    <mergeCell ref="L246:M246"/>
    <mergeCell ref="N246:Q246"/>
    <mergeCell ref="F247:I247"/>
    <mergeCell ref="L247:M247"/>
    <mergeCell ref="N247:Q247"/>
    <mergeCell ref="N262:Q262"/>
    <mergeCell ref="H1:K1"/>
    <mergeCell ref="S2:AC2"/>
    <mergeCell ref="F261:I261"/>
    <mergeCell ref="L261:M261"/>
    <mergeCell ref="N261:Q261"/>
    <mergeCell ref="N136:Q136"/>
    <mergeCell ref="N137:Q137"/>
    <mergeCell ref="N138:Q138"/>
    <mergeCell ref="N141:Q141"/>
    <mergeCell ref="N143:Q143"/>
    <mergeCell ref="N146:Q146"/>
    <mergeCell ref="N163:Q163"/>
    <mergeCell ref="N178:Q178"/>
    <mergeCell ref="N180:Q180"/>
    <mergeCell ref="N181:Q181"/>
    <mergeCell ref="N184:Q184"/>
    <mergeCell ref="N187:Q187"/>
    <mergeCell ref="N193:Q193"/>
    <mergeCell ref="N205:Q205"/>
    <mergeCell ref="N208:Q208"/>
    <mergeCell ref="N211:Q211"/>
    <mergeCell ref="N213:Q213"/>
    <mergeCell ref="N217:Q217"/>
  </mergeCells>
  <hyperlinks>
    <hyperlink ref="F1:G1" location="C2" display="1) Krycí list rozpočtu"/>
    <hyperlink ref="H1:K1" location="C86" display="2) Rekapitulácia rozpočtu"/>
    <hyperlink ref="L1" location="C13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SO-01 - HSV A PSV PRÁCE -...</vt:lpstr>
      <vt:lpstr>'Rekapitulácia stavby'!Názvy_tlače</vt:lpstr>
      <vt:lpstr>'SO-01 - HSV A PSV PRÁCE -...'!Názvy_tlače</vt:lpstr>
      <vt:lpstr>'Rekapitulácia stavby'!Oblasť_tlače</vt:lpstr>
      <vt:lpstr>'SO-01 - HSV A PSV PRÁCE -...'!Oblasť_tlače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HPelite\Admin</dc:creator>
  <cp:lastModifiedBy>SABÓOVÁ Gabriela</cp:lastModifiedBy>
  <dcterms:created xsi:type="dcterms:W3CDTF">2017-11-21T10:13:02Z</dcterms:created>
  <dcterms:modified xsi:type="dcterms:W3CDTF">2017-11-21T13:54:42Z</dcterms:modified>
</cp:coreProperties>
</file>